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8153\Box\11226_10_庁内用\05 施設整備係\◆R6年度_施設整備係\75_障害福祉分野におけるロボット等導入支援事業\R6\01国庫補助手続き\240515 国協議通知（R5からの繰越分）\01事業者あて募集通知\"/>
    </mc:Choice>
  </mc:AlternateContent>
  <xr:revisionPtr revIDLastSave="0" documentId="13_ncr:1_{E4123699-46E7-456E-BBED-9A9E9E8CB392}" xr6:coauthVersionLast="47" xr6:coauthVersionMax="47" xr10:uidLastSave="{00000000-0000-0000-0000-000000000000}"/>
  <bookViews>
    <workbookView xWindow="28680" yWindow="-120" windowWidth="29040" windowHeight="15990" xr2:uid="{00000000-000D-0000-FFFF-FFFF00000000}"/>
  </bookViews>
  <sheets>
    <sheet name="別紙１－１(1)　補助協議額総表" sheetId="4" r:id="rId1"/>
    <sheet name="別紙１－１(２)　補助協議額総表 " sheetId="3" r:id="rId2"/>
  </sheets>
  <definedNames>
    <definedName name="_xlnm.Print_Area" localSheetId="0">'別紙１－１(1)　補助協議額総表'!$A$1:$R$35</definedName>
    <definedName name="_xlnm.Print_Area" localSheetId="1">'別紙１－１(２)　補助協議額総表 '!$A$1:$I$32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 l="1"/>
  <c r="M22" i="4" a="1"/>
  <c r="M22" i="4" s="1"/>
  <c r="V22" i="4"/>
  <c r="L23" i="4"/>
  <c r="M23" i="4" a="1"/>
  <c r="M23" i="4" s="1"/>
  <c r="V23" i="4"/>
  <c r="P23" i="4" s="1"/>
  <c r="V7" i="4"/>
  <c r="V8" i="4"/>
  <c r="V9" i="4"/>
  <c r="V10" i="4"/>
  <c r="V11" i="4"/>
  <c r="V12" i="4"/>
  <c r="V13" i="4"/>
  <c r="V14" i="4"/>
  <c r="V15" i="4"/>
  <c r="V16" i="4"/>
  <c r="V17" i="4"/>
  <c r="V18" i="4"/>
  <c r="V19" i="4"/>
  <c r="V20" i="4"/>
  <c r="V21" i="4"/>
  <c r="V6" i="4"/>
  <c r="N22" i="4" l="1"/>
  <c r="O22" i="4" s="1"/>
  <c r="N23" i="4"/>
  <c r="O23" i="4" s="1"/>
  <c r="P22" i="4"/>
  <c r="Q22" i="4" s="1"/>
  <c r="Q23" i="4"/>
  <c r="R23" i="4" s="1"/>
  <c r="R22" i="4" l="1"/>
  <c r="H7" i="3" l="1"/>
  <c r="H8" i="3"/>
  <c r="H9" i="3"/>
  <c r="H10" i="3"/>
  <c r="H11" i="3"/>
  <c r="H12" i="3"/>
  <c r="H13" i="3"/>
  <c r="H14" i="3"/>
  <c r="H15" i="3"/>
  <c r="H16" i="3"/>
  <c r="H17" i="3"/>
  <c r="H18" i="3"/>
  <c r="H19" i="3"/>
  <c r="H6" i="3"/>
  <c r="I7" i="3" l="1"/>
  <c r="I8" i="3"/>
  <c r="I9" i="3"/>
  <c r="I10" i="3"/>
  <c r="I11" i="3"/>
  <c r="I12" i="3"/>
  <c r="I13" i="3"/>
  <c r="I14" i="3"/>
  <c r="I15" i="3"/>
  <c r="I16" i="3"/>
  <c r="I17" i="3"/>
  <c r="I18" i="3"/>
  <c r="I19" i="3"/>
  <c r="I6" i="3"/>
  <c r="I20" i="3" l="1"/>
  <c r="I22" i="3" s="1"/>
  <c r="I23" i="3" s="1"/>
  <c r="M21" i="4" l="1" a="1"/>
  <c r="M21" i="4" s="1"/>
  <c r="L21" i="4"/>
  <c r="M20" i="4" a="1"/>
  <c r="M20" i="4" s="1"/>
  <c r="L20" i="4"/>
  <c r="M19" i="4" a="1"/>
  <c r="M19" i="4" s="1"/>
  <c r="L19" i="4"/>
  <c r="M18" i="4" a="1"/>
  <c r="M18" i="4" s="1"/>
  <c r="L18" i="4"/>
  <c r="M17" i="4" a="1"/>
  <c r="M17" i="4" s="1"/>
  <c r="L17" i="4"/>
  <c r="M16" i="4" a="1"/>
  <c r="M16" i="4" s="1"/>
  <c r="L16" i="4"/>
  <c r="M15" i="4" a="1"/>
  <c r="M15" i="4" s="1"/>
  <c r="L15" i="4"/>
  <c r="M14" i="4" a="1"/>
  <c r="M14" i="4" s="1"/>
  <c r="L14" i="4"/>
  <c r="M13" i="4" a="1"/>
  <c r="M13" i="4" s="1"/>
  <c r="L13" i="4"/>
  <c r="M12" i="4" a="1"/>
  <c r="M12" i="4" s="1"/>
  <c r="L12" i="4"/>
  <c r="M11" i="4" a="1"/>
  <c r="M11" i="4" s="1"/>
  <c r="L11" i="4"/>
  <c r="M10" i="4" a="1"/>
  <c r="M10" i="4" s="1"/>
  <c r="L10" i="4"/>
  <c r="M9" i="4" a="1"/>
  <c r="M9" i="4" s="1"/>
  <c r="L9" i="4"/>
  <c r="M8" i="4" a="1"/>
  <c r="M8" i="4" s="1"/>
  <c r="L8" i="4"/>
  <c r="M7" i="4" a="1"/>
  <c r="M7" i="4" s="1"/>
  <c r="L7" i="4"/>
  <c r="M6" i="4" a="1"/>
  <c r="M6" i="4" s="1"/>
  <c r="L6" i="4"/>
  <c r="A19" i="3"/>
  <c r="A18" i="3"/>
  <c r="A17" i="3"/>
  <c r="A16" i="3"/>
  <c r="A15" i="3"/>
  <c r="A14" i="3"/>
  <c r="A13" i="3"/>
  <c r="A12" i="3"/>
  <c r="A11" i="3"/>
  <c r="A10" i="3"/>
  <c r="A9" i="3"/>
  <c r="A8" i="3"/>
  <c r="A7" i="3"/>
  <c r="N18" i="4" l="1"/>
  <c r="O18" i="4" s="1"/>
  <c r="N10" i="4"/>
  <c r="O10" i="4" s="1"/>
  <c r="N14" i="4"/>
  <c r="O14" i="4" s="1"/>
  <c r="N6" i="4"/>
  <c r="O6" i="4" s="1"/>
  <c r="N21" i="4"/>
  <c r="O21" i="4" s="1"/>
  <c r="N17" i="4"/>
  <c r="O17" i="4" s="1"/>
  <c r="N8" i="4"/>
  <c r="O8" i="4" s="1"/>
  <c r="N13" i="4"/>
  <c r="O13" i="4" s="1"/>
  <c r="N15" i="4"/>
  <c r="O15" i="4" s="1"/>
  <c r="N19" i="4"/>
  <c r="O19" i="4" s="1"/>
  <c r="P20" i="4"/>
  <c r="Q20" i="4" s="1"/>
  <c r="R20" i="4" s="1"/>
  <c r="N9" i="4"/>
  <c r="O9" i="4" s="1"/>
  <c r="N11" i="4"/>
  <c r="O11" i="4" s="1"/>
  <c r="P8" i="4" s="1"/>
  <c r="Q8" i="4" s="1"/>
  <c r="P16" i="4"/>
  <c r="Q16" i="4" s="1"/>
  <c r="R16" i="4" s="1"/>
  <c r="P18" i="4"/>
  <c r="Q18" i="4" s="1"/>
  <c r="R18" i="4" s="1"/>
  <c r="N20" i="4"/>
  <c r="O20" i="4" s="1"/>
  <c r="P14" i="4"/>
  <c r="Q14" i="4" s="1"/>
  <c r="R14" i="4" s="1"/>
  <c r="N12" i="4"/>
  <c r="O12" i="4" s="1"/>
  <c r="P10" i="4" s="1"/>
  <c r="Q10" i="4" s="1"/>
  <c r="R10" i="4" s="1"/>
  <c r="P21" i="4"/>
  <c r="Q21" i="4" s="1"/>
  <c r="R21" i="4" s="1"/>
  <c r="P17" i="4"/>
  <c r="P13" i="4"/>
  <c r="Q13" i="4" s="1"/>
  <c r="R13" i="4" s="1"/>
  <c r="N7" i="4"/>
  <c r="O7" i="4" s="1"/>
  <c r="P7" i="4" s="1"/>
  <c r="Q7" i="4" s="1"/>
  <c r="R7" i="4" s="1"/>
  <c r="N16" i="4"/>
  <c r="O16" i="4" s="1"/>
  <c r="P11" i="4"/>
  <c r="P19" i="4"/>
  <c r="P15" i="4"/>
  <c r="P9" i="4"/>
  <c r="P12" i="4"/>
  <c r="P6" i="4" l="1"/>
  <c r="Q6" i="4" s="1"/>
  <c r="R6" i="4" s="1"/>
  <c r="O24" i="4"/>
  <c r="R8" i="4"/>
  <c r="Q17" i="4"/>
  <c r="R17" i="4" s="1"/>
  <c r="Q19" i="4"/>
  <c r="R19" i="4" s="1"/>
  <c r="Q15" i="4"/>
  <c r="R15" i="4" s="1"/>
  <c r="Q11" i="4"/>
  <c r="R11" i="4" s="1"/>
  <c r="Q12" i="4"/>
  <c r="R12" i="4" s="1"/>
  <c r="Q9" i="4"/>
  <c r="R9" i="4" s="1"/>
  <c r="P24" i="4" l="1"/>
  <c r="Q24" i="4" s="1"/>
  <c r="R24" i="4"/>
  <c r="R26" i="4" s="1"/>
  <c r="R2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<sst xmlns="http://schemas.openxmlformats.org/spreadsheetml/2006/main" count="92" uniqueCount="63">
  <si>
    <t>自治体名</t>
    <rPh sb="0" eb="3">
      <t>ジチタイ</t>
    </rPh>
    <rPh sb="3" eb="4">
      <t>メイ</t>
    </rPh>
    <phoneticPr fontId="2"/>
  </si>
  <si>
    <t>法人名</t>
    <rPh sb="0" eb="2">
      <t>ホウジン</t>
    </rPh>
    <rPh sb="2" eb="3">
      <t>メイ</t>
    </rPh>
    <phoneticPr fontId="2"/>
  </si>
  <si>
    <t>（単位：円）</t>
    <rPh sb="1" eb="3">
      <t>タンイ</t>
    </rPh>
    <rPh sb="4" eb="5">
      <t>エン</t>
    </rPh>
    <phoneticPr fontId="2"/>
  </si>
  <si>
    <t>優先順位</t>
    <rPh sb="0" eb="2">
      <t>ユウセン</t>
    </rPh>
    <rPh sb="2" eb="4">
      <t>ジュンイ</t>
    </rPh>
    <phoneticPr fontId="2"/>
  </si>
  <si>
    <t>施設・事業所種別</t>
    <rPh sb="0" eb="2">
      <t>シセツ</t>
    </rPh>
    <rPh sb="3" eb="6">
      <t>ジギョウショ</t>
    </rPh>
    <rPh sb="6" eb="8">
      <t>シュベツ</t>
    </rPh>
    <phoneticPr fontId="2"/>
  </si>
  <si>
    <t>施設・事業所名</t>
    <rPh sb="0" eb="2">
      <t>シセツ</t>
    </rPh>
    <rPh sb="3" eb="6">
      <t>ジギョウショ</t>
    </rPh>
    <rPh sb="6" eb="7">
      <t>メイ</t>
    </rPh>
    <phoneticPr fontId="2"/>
  </si>
  <si>
    <t>法人名＋施設・事業所名</t>
    <rPh sb="0" eb="2">
      <t>ホウジン</t>
    </rPh>
    <rPh sb="2" eb="3">
      <t>メイ</t>
    </rPh>
    <rPh sb="4" eb="6">
      <t>シセツ</t>
    </rPh>
    <rPh sb="7" eb="10">
      <t>ジギョウショ</t>
    </rPh>
    <rPh sb="10" eb="11">
      <t>メイ</t>
    </rPh>
    <phoneticPr fontId="2"/>
  </si>
  <si>
    <t>導入機器名</t>
    <rPh sb="0" eb="2">
      <t>ドウニュウ</t>
    </rPh>
    <rPh sb="2" eb="4">
      <t>キキ</t>
    </rPh>
    <rPh sb="4" eb="5">
      <t>メイ</t>
    </rPh>
    <phoneticPr fontId="2"/>
  </si>
  <si>
    <t>介護ロボット等の種別
（Ａ）</t>
    <rPh sb="0" eb="2">
      <t>カイゴ</t>
    </rPh>
    <rPh sb="6" eb="7">
      <t>トウ</t>
    </rPh>
    <rPh sb="8" eb="10">
      <t>シュベツ</t>
    </rPh>
    <phoneticPr fontId="2"/>
  </si>
  <si>
    <t>１台当たりの
機器購入価格
（Ｂ）</t>
    <rPh sb="1" eb="2">
      <t>ダイ</t>
    </rPh>
    <rPh sb="2" eb="3">
      <t>ア</t>
    </rPh>
    <rPh sb="7" eb="9">
      <t>キキ</t>
    </rPh>
    <rPh sb="9" eb="11">
      <t>コウニュウ</t>
    </rPh>
    <rPh sb="11" eb="13">
      <t>カカク</t>
    </rPh>
    <phoneticPr fontId="2"/>
  </si>
  <si>
    <t>所要額
（Ｈ＝Ｃ×Ｇ）</t>
    <rPh sb="0" eb="3">
      <t>ショヨウガク</t>
    </rPh>
    <phoneticPr fontId="2"/>
  </si>
  <si>
    <t>＜施設・事業所単位＞
所要額の合計額
（Ｉ）</t>
    <rPh sb="1" eb="3">
      <t>シセツ</t>
    </rPh>
    <rPh sb="4" eb="6">
      <t>ジギョウ</t>
    </rPh>
    <rPh sb="6" eb="7">
      <t>ショ</t>
    </rPh>
    <rPh sb="7" eb="9">
      <t>タンイ</t>
    </rPh>
    <rPh sb="11" eb="14">
      <t>ショヨウガク</t>
    </rPh>
    <rPh sb="15" eb="18">
      <t>ゴウケイガク</t>
    </rPh>
    <phoneticPr fontId="2"/>
  </si>
  <si>
    <t>施設・事業所別の補助上限額
（障害者支援施設：210万円
グループホーム：150万円
その他事業所：120万円）
（Ｊ）</t>
    <rPh sb="0" eb="2">
      <t>シセツ</t>
    </rPh>
    <rPh sb="3" eb="6">
      <t>ジギョウショ</t>
    </rPh>
    <rPh sb="6" eb="7">
      <t>ベツ</t>
    </rPh>
    <rPh sb="8" eb="10">
      <t>ホジョ</t>
    </rPh>
    <rPh sb="10" eb="13">
      <t>ジョウゲンガク</t>
    </rPh>
    <rPh sb="15" eb="18">
      <t>ショウガイシャ</t>
    </rPh>
    <rPh sb="18" eb="20">
      <t>シエン</t>
    </rPh>
    <rPh sb="20" eb="22">
      <t>シセツ</t>
    </rPh>
    <rPh sb="26" eb="28">
      <t>マンエン</t>
    </rPh>
    <rPh sb="40" eb="42">
      <t>マンエン</t>
    </rPh>
    <rPh sb="45" eb="46">
      <t>タ</t>
    </rPh>
    <rPh sb="46" eb="49">
      <t>ジギョウショ</t>
    </rPh>
    <rPh sb="53" eb="55">
      <t>マンエン</t>
    </rPh>
    <phoneticPr fontId="2"/>
  </si>
  <si>
    <t>＜施設・事業所単位＞対象経費の
支出予定額
（K）</t>
    <rPh sb="1" eb="3">
      <t>シセツ</t>
    </rPh>
    <rPh sb="4" eb="7">
      <t>ジギョウショ</t>
    </rPh>
    <rPh sb="7" eb="9">
      <t>タンイ</t>
    </rPh>
    <rPh sb="10" eb="12">
      <t>タイショウ</t>
    </rPh>
    <rPh sb="12" eb="14">
      <t>ケイヒ</t>
    </rPh>
    <rPh sb="16" eb="18">
      <t>シシュツ</t>
    </rPh>
    <rPh sb="18" eb="21">
      <t>ヨテイガク</t>
    </rPh>
    <phoneticPr fontId="2"/>
  </si>
  <si>
    <t>事業所</t>
    <rPh sb="0" eb="3">
      <t>ジギョウショ</t>
    </rPh>
    <phoneticPr fontId="2"/>
  </si>
  <si>
    <t>上限額</t>
    <rPh sb="0" eb="3">
      <t>ジョウゲンガク</t>
    </rPh>
    <phoneticPr fontId="2"/>
  </si>
  <si>
    <t>障害者支援施設</t>
    <rPh sb="0" eb="7">
      <t>ショウガイシャシエンシセツ</t>
    </rPh>
    <phoneticPr fontId="2"/>
  </si>
  <si>
    <t>グループホーム</t>
    <phoneticPr fontId="2"/>
  </si>
  <si>
    <t>居宅介護</t>
    <rPh sb="0" eb="2">
      <t>キョタク</t>
    </rPh>
    <rPh sb="2" eb="4">
      <t>カイゴ</t>
    </rPh>
    <phoneticPr fontId="2"/>
  </si>
  <si>
    <t>重度訪問介護</t>
    <phoneticPr fontId="2"/>
  </si>
  <si>
    <t>短期入所</t>
    <phoneticPr fontId="2"/>
  </si>
  <si>
    <t>重度障害者等包括支援</t>
    <phoneticPr fontId="2"/>
  </si>
  <si>
    <t>障害児入所施設</t>
    <phoneticPr fontId="2"/>
  </si>
  <si>
    <t>合計</t>
    <phoneticPr fontId="2"/>
  </si>
  <si>
    <t>対象経費支出予定額合計</t>
    <rPh sb="0" eb="2">
      <t>タイショウ</t>
    </rPh>
    <rPh sb="2" eb="4">
      <t>ケイヒ</t>
    </rPh>
    <rPh sb="4" eb="6">
      <t>シシュツ</t>
    </rPh>
    <rPh sb="6" eb="8">
      <t>ヨテイ</t>
    </rPh>
    <rPh sb="8" eb="9">
      <t>ガク</t>
    </rPh>
    <rPh sb="9" eb="11">
      <t>ゴウケイ</t>
    </rPh>
    <phoneticPr fontId="2"/>
  </si>
  <si>
    <t>（注１）</t>
    <rPh sb="1" eb="2">
      <t>チュウ</t>
    </rPh>
    <phoneticPr fontId="2"/>
  </si>
  <si>
    <t>「Ａ」欄は、「移乗介護」、「移動支援」、「排泄支援」、「見守り・コミュニケーション」、「入浴支援」から選択すること。</t>
    <rPh sb="3" eb="4">
      <t>ラン</t>
    </rPh>
    <rPh sb="7" eb="9">
      <t>イジョウ</t>
    </rPh>
    <rPh sb="9" eb="11">
      <t>カイゴ</t>
    </rPh>
    <rPh sb="14" eb="16">
      <t>イドウ</t>
    </rPh>
    <rPh sb="16" eb="18">
      <t>シエン</t>
    </rPh>
    <rPh sb="21" eb="23">
      <t>ハイセツ</t>
    </rPh>
    <rPh sb="23" eb="25">
      <t>シエン</t>
    </rPh>
    <rPh sb="28" eb="30">
      <t>ミマモ</t>
    </rPh>
    <rPh sb="44" eb="46">
      <t>ニュウヨク</t>
    </rPh>
    <rPh sb="46" eb="48">
      <t>シエン</t>
    </rPh>
    <rPh sb="51" eb="53">
      <t>センタク</t>
    </rPh>
    <phoneticPr fontId="2"/>
  </si>
  <si>
    <t>（注２）</t>
    <rPh sb="1" eb="2">
      <t>チュウ</t>
    </rPh>
    <phoneticPr fontId="2"/>
  </si>
  <si>
    <t>機器をリース等により導入する場合、リース等に要する料金を「Ｂ」欄に記載すること。</t>
    <rPh sb="0" eb="2">
      <t>キキ</t>
    </rPh>
    <rPh sb="6" eb="7">
      <t>トウ</t>
    </rPh>
    <rPh sb="10" eb="12">
      <t>ドウニュウ</t>
    </rPh>
    <rPh sb="14" eb="16">
      <t>バアイ</t>
    </rPh>
    <rPh sb="20" eb="21">
      <t>トウ</t>
    </rPh>
    <rPh sb="22" eb="23">
      <t>ヨウ</t>
    </rPh>
    <rPh sb="25" eb="27">
      <t>リョウキン</t>
    </rPh>
    <rPh sb="31" eb="32">
      <t>ラン</t>
    </rPh>
    <rPh sb="33" eb="35">
      <t>キサイ</t>
    </rPh>
    <phoneticPr fontId="2"/>
  </si>
  <si>
    <t>（注３）</t>
    <rPh sb="1" eb="2">
      <t>チュウ</t>
    </rPh>
    <phoneticPr fontId="2"/>
  </si>
  <si>
    <t>（注４）</t>
    <rPh sb="1" eb="2">
      <t>チュウ</t>
    </rPh>
    <phoneticPr fontId="2"/>
  </si>
  <si>
    <t>別紙１－１（２）</t>
    <rPh sb="0" eb="2">
      <t>ベッシ</t>
    </rPh>
    <phoneticPr fontId="2"/>
  </si>
  <si>
    <t>見守り機器の導入に伴う通信環境整備に係る経費のみの協議は認めない。</t>
    <rPh sb="25" eb="27">
      <t>キョウギ</t>
    </rPh>
    <rPh sb="28" eb="29">
      <t>ミト</t>
    </rPh>
    <phoneticPr fontId="2"/>
  </si>
  <si>
    <t>「優先順位」、「施設・事業所種別」、「法人名」、「施設・事業所名」、「導入機器名」の欄は、別紙１－１（１）と一致させること。</t>
    <rPh sb="1" eb="3">
      <t>ユウセン</t>
    </rPh>
    <rPh sb="3" eb="5">
      <t>ジュンイ</t>
    </rPh>
    <rPh sb="19" eb="21">
      <t>ホウジン</t>
    </rPh>
    <rPh sb="21" eb="22">
      <t>メイ</t>
    </rPh>
    <rPh sb="35" eb="37">
      <t>ドウニュウ</t>
    </rPh>
    <rPh sb="37" eb="40">
      <t>キキメイ</t>
    </rPh>
    <rPh sb="42" eb="43">
      <t>ラン</t>
    </rPh>
    <rPh sb="45" eb="47">
      <t>ベッシ</t>
    </rPh>
    <rPh sb="54" eb="56">
      <t>イッチ</t>
    </rPh>
    <phoneticPr fontId="2"/>
  </si>
  <si>
    <t>「導入機器名」には、補助対象となるロボット機器を記載。それ以外の付属品等は本体機器に含めて記載すること。</t>
    <phoneticPr fontId="2"/>
  </si>
  <si>
    <t>「Ｅ」欄は、１台当たりの導入経費（「Ｂ」欄に「Ｄ」欄／「Ｃ」欄（１台当たりの初期設定に要する費用）を合計した額）が、10万円未満となる場合は「０」となるためご留意ください。</t>
    <rPh sb="3" eb="4">
      <t>ラン</t>
    </rPh>
    <rPh sb="7" eb="8">
      <t>ダイ</t>
    </rPh>
    <rPh sb="8" eb="9">
      <t>ア</t>
    </rPh>
    <rPh sb="12" eb="14">
      <t>ドウニュウ</t>
    </rPh>
    <rPh sb="14" eb="16">
      <t>ケイヒ</t>
    </rPh>
    <rPh sb="20" eb="21">
      <t>ラン</t>
    </rPh>
    <rPh sb="25" eb="26">
      <t>ラン</t>
    </rPh>
    <rPh sb="30" eb="31">
      <t>ラン</t>
    </rPh>
    <rPh sb="33" eb="34">
      <t>ダイ</t>
    </rPh>
    <rPh sb="34" eb="35">
      <t>ア</t>
    </rPh>
    <rPh sb="38" eb="40">
      <t>ショキ</t>
    </rPh>
    <rPh sb="40" eb="42">
      <t>セッテイ</t>
    </rPh>
    <rPh sb="43" eb="44">
      <t>ヨウ</t>
    </rPh>
    <rPh sb="46" eb="48">
      <t>ヒヨウ</t>
    </rPh>
    <rPh sb="50" eb="52">
      <t>ゴウケイ</t>
    </rPh>
    <rPh sb="54" eb="55">
      <t>ガク</t>
    </rPh>
    <rPh sb="61" eb="62">
      <t>エン</t>
    </rPh>
    <rPh sb="62" eb="64">
      <t>ミマン</t>
    </rPh>
    <rPh sb="67" eb="69">
      <t>バアイ</t>
    </rPh>
    <rPh sb="79" eb="81">
      <t>リュウイ</t>
    </rPh>
    <phoneticPr fontId="2"/>
  </si>
  <si>
    <t>（注５）</t>
    <rPh sb="1" eb="2">
      <t>チュウ</t>
    </rPh>
    <phoneticPr fontId="2"/>
  </si>
  <si>
    <t>「H」欄は、千円未満を切り捨て。</t>
    <rPh sb="3" eb="4">
      <t>ラン</t>
    </rPh>
    <rPh sb="6" eb="8">
      <t>センエン</t>
    </rPh>
    <rPh sb="8" eb="10">
      <t>ミマン</t>
    </rPh>
    <rPh sb="11" eb="12">
      <t>キ</t>
    </rPh>
    <rPh sb="13" eb="14">
      <t>ス</t>
    </rPh>
    <phoneticPr fontId="2"/>
  </si>
  <si>
    <t>（注６）</t>
    <rPh sb="1" eb="2">
      <t>チュウ</t>
    </rPh>
    <phoneticPr fontId="2"/>
  </si>
  <si>
    <t>行や列の結合や、自動計算の関数の変更等は行わないこと。</t>
    <rPh sb="2" eb="4">
      <t>ジドウ</t>
    </rPh>
    <rPh sb="4" eb="6">
      <t>ケイサン</t>
    </rPh>
    <rPh sb="7" eb="9">
      <t>カンスウ</t>
    </rPh>
    <rPh sb="10" eb="12">
      <t>ヘンコウ</t>
    </rPh>
    <rPh sb="12" eb="13">
      <t>トウ</t>
    </rPh>
    <rPh sb="14" eb="15">
      <t>オコナ</t>
    </rPh>
    <phoneticPr fontId="2"/>
  </si>
  <si>
    <t>　見守り機器の導入に伴う通信環境整備に係る経費分（障害者支援施設、グループホームのみ対象）</t>
    <rPh sb="23" eb="24">
      <t>ブン</t>
    </rPh>
    <rPh sb="42" eb="44">
      <t>タイショウ</t>
    </rPh>
    <phoneticPr fontId="2"/>
  </si>
  <si>
    <t>「A」欄の環境整備に係る費用について、見積書にマーカーを引くなど、計上した機器や金額の内訳が分かるようにすること。</t>
    <rPh sb="3" eb="4">
      <t>ラン</t>
    </rPh>
    <rPh sb="5" eb="7">
      <t>カンキョウ</t>
    </rPh>
    <rPh sb="7" eb="9">
      <t>セイビ</t>
    </rPh>
    <rPh sb="10" eb="11">
      <t>カカ</t>
    </rPh>
    <rPh sb="12" eb="14">
      <t>ヒヨウ</t>
    </rPh>
    <rPh sb="19" eb="22">
      <t>ミツモリショ</t>
    </rPh>
    <rPh sb="28" eb="29">
      <t>ヒ</t>
    </rPh>
    <rPh sb="33" eb="35">
      <t>ケイジョウ</t>
    </rPh>
    <rPh sb="37" eb="39">
      <t>キキ</t>
    </rPh>
    <rPh sb="40" eb="42">
      <t>キンガク</t>
    </rPh>
    <rPh sb="43" eb="45">
      <t>ウチワケ</t>
    </rPh>
    <rPh sb="46" eb="47">
      <t>ワ</t>
    </rPh>
    <phoneticPr fontId="2"/>
  </si>
  <si>
    <t>「A」欄は、千円未満を切り捨て。</t>
    <rPh sb="3" eb="4">
      <t>ラン</t>
    </rPh>
    <rPh sb="6" eb="8">
      <t>センエン</t>
    </rPh>
    <rPh sb="8" eb="10">
      <t>ミマン</t>
    </rPh>
    <rPh sb="11" eb="12">
      <t>キ</t>
    </rPh>
    <rPh sb="13" eb="14">
      <t>ス</t>
    </rPh>
    <phoneticPr fontId="2"/>
  </si>
  <si>
    <t>補助基準額
（750万円）
（B）</t>
    <rPh sb="0" eb="2">
      <t>ホジョ</t>
    </rPh>
    <rPh sb="2" eb="4">
      <t>キジュン</t>
    </rPh>
    <rPh sb="4" eb="5">
      <t>ガク</t>
    </rPh>
    <rPh sb="10" eb="12">
      <t>マンエン</t>
    </rPh>
    <phoneticPr fontId="2"/>
  </si>
  <si>
    <t>＜施設・事業所単位＞
対象経費の支出予定額（C）</t>
    <rPh sb="1" eb="3">
      <t>シセツ</t>
    </rPh>
    <rPh sb="4" eb="7">
      <t>ジギョウショ</t>
    </rPh>
    <rPh sb="7" eb="9">
      <t>タンイ</t>
    </rPh>
    <rPh sb="11" eb="13">
      <t>タイショウ</t>
    </rPh>
    <rPh sb="13" eb="15">
      <t>ケイヒ</t>
    </rPh>
    <rPh sb="16" eb="18">
      <t>シシュツ</t>
    </rPh>
    <rPh sb="18" eb="21">
      <t>ヨテイガク</t>
    </rPh>
    <phoneticPr fontId="2"/>
  </si>
  <si>
    <t>「C」欄は、「A」欄と「B」欄を比較して少ない方の額を記入すること。</t>
    <rPh sb="3" eb="4">
      <t>ラン</t>
    </rPh>
    <rPh sb="9" eb="10">
      <t>ラン</t>
    </rPh>
    <rPh sb="14" eb="15">
      <t>ラン</t>
    </rPh>
    <rPh sb="16" eb="18">
      <t>ヒカク</t>
    </rPh>
    <rPh sb="20" eb="21">
      <t>スク</t>
    </rPh>
    <rPh sb="23" eb="24">
      <t>ホウ</t>
    </rPh>
    <rPh sb="25" eb="26">
      <t>ガク</t>
    </rPh>
    <rPh sb="27" eb="29">
      <t>キニュウ</t>
    </rPh>
    <phoneticPr fontId="2"/>
  </si>
  <si>
    <t>別紙１－１（１）</t>
    <rPh sb="0" eb="2">
      <t>ベッシ</t>
    </rPh>
    <phoneticPr fontId="2"/>
  </si>
  <si>
    <t>対象経費支出予定額合計（D)</t>
    <rPh sb="0" eb="2">
      <t>タイショウ</t>
    </rPh>
    <rPh sb="2" eb="4">
      <t>ケイヒ</t>
    </rPh>
    <rPh sb="4" eb="6">
      <t>シシュツ</t>
    </rPh>
    <rPh sb="6" eb="8">
      <t>ヨテイ</t>
    </rPh>
    <rPh sb="8" eb="9">
      <t>ガク</t>
    </rPh>
    <rPh sb="9" eb="11">
      <t>ゴウケイ</t>
    </rPh>
    <phoneticPr fontId="2"/>
  </si>
  <si>
    <t>岐阜県障害福祉分野におけるロボット等導入支援事業　補助協議額　総表　</t>
    <rPh sb="0" eb="3">
      <t>ギフケン</t>
    </rPh>
    <phoneticPr fontId="2"/>
  </si>
  <si>
    <t>岐阜県</t>
    <rPh sb="0" eb="3">
      <t>ギフケン</t>
    </rPh>
    <phoneticPr fontId="2"/>
  </si>
  <si>
    <t>県補助協議額（K）×３/４</t>
    <rPh sb="0" eb="1">
      <t>ケン</t>
    </rPh>
    <rPh sb="1" eb="3">
      <t>ホジョ</t>
    </rPh>
    <rPh sb="3" eb="5">
      <t>キョウギ</t>
    </rPh>
    <rPh sb="5" eb="6">
      <t>ガク</t>
    </rPh>
    <phoneticPr fontId="2"/>
  </si>
  <si>
    <t>岐阜県</t>
    <rPh sb="0" eb="3">
      <t>ギフケン</t>
    </rPh>
    <phoneticPr fontId="2"/>
  </si>
  <si>
    <t>通信環境整備に係る費用
（A)
千円未満切り捨て</t>
    <rPh sb="0" eb="2">
      <t>ツウシン</t>
    </rPh>
    <rPh sb="2" eb="4">
      <t>カンキョウ</t>
    </rPh>
    <rPh sb="4" eb="6">
      <t>セイビ</t>
    </rPh>
    <rPh sb="7" eb="8">
      <t>カカ</t>
    </rPh>
    <rPh sb="9" eb="11">
      <t>ヒヨウ</t>
    </rPh>
    <rPh sb="16" eb="18">
      <t>センエン</t>
    </rPh>
    <rPh sb="18" eb="20">
      <t>ミマン</t>
    </rPh>
    <rPh sb="20" eb="21">
      <t>キ</t>
    </rPh>
    <rPh sb="22" eb="23">
      <t>ス</t>
    </rPh>
    <phoneticPr fontId="2"/>
  </si>
  <si>
    <t>県補助協議額（E＝D ×３/４）</t>
    <rPh sb="0" eb="1">
      <t>ケン</t>
    </rPh>
    <rPh sb="1" eb="3">
      <t>ホジョ</t>
    </rPh>
    <rPh sb="3" eb="5">
      <t>キョウギ</t>
    </rPh>
    <rPh sb="5" eb="6">
      <t>ガク</t>
    </rPh>
    <phoneticPr fontId="2"/>
  </si>
  <si>
    <t>優先
順位</t>
    <rPh sb="0" eb="2">
      <t>ユウセン</t>
    </rPh>
    <rPh sb="3" eb="5">
      <t>ジュンイ</t>
    </rPh>
    <phoneticPr fontId="2"/>
  </si>
  <si>
    <t>法人名
（○○法人△△）</t>
    <rPh sb="0" eb="2">
      <t>ホウジン</t>
    </rPh>
    <rPh sb="2" eb="3">
      <t>メイ</t>
    </rPh>
    <rPh sb="7" eb="9">
      <t>ホウジン</t>
    </rPh>
    <phoneticPr fontId="2"/>
  </si>
  <si>
    <t>導入
台数
（Ｃ）</t>
    <rPh sb="0" eb="2">
      <t>ドウニュウ</t>
    </rPh>
    <rPh sb="3" eb="5">
      <t>ダイスウ</t>
    </rPh>
    <phoneticPr fontId="2"/>
  </si>
  <si>
    <t>初期設定に
要する費用
（Ｄ）</t>
    <rPh sb="0" eb="2">
      <t>ショキ</t>
    </rPh>
    <rPh sb="2" eb="4">
      <t>セッテイ</t>
    </rPh>
    <rPh sb="6" eb="7">
      <t>ヨウ</t>
    </rPh>
    <rPh sb="9" eb="11">
      <t>ヒヨウ</t>
    </rPh>
    <phoneticPr fontId="2"/>
  </si>
  <si>
    <t>１台当たりの
導入経費
（Ｅ＝Ｂ＋Ｄ／Ｃ）</t>
    <rPh sb="1" eb="2">
      <t>ダイ</t>
    </rPh>
    <rPh sb="2" eb="3">
      <t>ア</t>
    </rPh>
    <rPh sb="7" eb="9">
      <t>ドウニュウ</t>
    </rPh>
    <rPh sb="9" eb="11">
      <t>ケイヒ</t>
    </rPh>
    <phoneticPr fontId="2"/>
  </si>
  <si>
    <t>１台当たりの上限額
（30万円又は
100万円以内）
（Ｆ）</t>
    <rPh sb="1" eb="2">
      <t>ダイ</t>
    </rPh>
    <rPh sb="2" eb="3">
      <t>ア</t>
    </rPh>
    <rPh sb="6" eb="8">
      <t>ジョウゲン</t>
    </rPh>
    <rPh sb="8" eb="9">
      <t>ガク</t>
    </rPh>
    <rPh sb="13" eb="15">
      <t>マンエン</t>
    </rPh>
    <rPh sb="15" eb="16">
      <t>マタ</t>
    </rPh>
    <rPh sb="21" eb="23">
      <t>マンエン</t>
    </rPh>
    <rPh sb="23" eb="25">
      <t>イナイ</t>
    </rPh>
    <phoneticPr fontId="2"/>
  </si>
  <si>
    <t>１台当たりの
金額の選定額
（ＥとＦを比較し少ない方）
（Ｇ）</t>
    <rPh sb="1" eb="2">
      <t>ダイ</t>
    </rPh>
    <rPh sb="2" eb="3">
      <t>ア</t>
    </rPh>
    <rPh sb="7" eb="9">
      <t>キンガク</t>
    </rPh>
    <rPh sb="10" eb="12">
      <t>センテイ</t>
    </rPh>
    <rPh sb="12" eb="13">
      <t>ガク</t>
    </rPh>
    <rPh sb="19" eb="21">
      <t>ヒカク</t>
    </rPh>
    <rPh sb="22" eb="23">
      <t>スク</t>
    </rPh>
    <rPh sb="25" eb="26">
      <t>ホウ</t>
    </rPh>
    <phoneticPr fontId="2"/>
  </si>
  <si>
    <t>岐阜県障害福祉分野におけるロボット等導入支援事業　補助協議額　総表</t>
    <rPh sb="0" eb="3">
      <t>ギフケン</t>
    </rPh>
    <phoneticPr fontId="2"/>
  </si>
  <si>
    <t>「E」欄は、千円未満を切り捨て。</t>
    <rPh sb="3" eb="4">
      <t>ラン</t>
    </rPh>
    <rPh sb="6" eb="8">
      <t>センエン</t>
    </rPh>
    <rPh sb="8" eb="10">
      <t>ミマン</t>
    </rPh>
    <rPh sb="11" eb="12">
      <t>キ</t>
    </rPh>
    <rPh sb="13" eb="14">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</si>
</sst>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6"/>
      <name val="ＭＳ Ｐゴシック"/>
      <family val="3"/>
      <charset val="128"/>
    </font>
    <font>
      <sz val="12"/>
      <name val="ＭＳ Ｐゴシック"/>
      <family val="3"/>
      <charset val="128"/>
    </font>
    <font>
      <sz val="14"/>
      <name val="ＭＳ Ｐゴシック"/>
      <family val="3"/>
      <charset val="128"/>
    </font>
    <font>
      <b/>
      <sz val="16"/>
      <color theme="1"/>
      <name val="ＭＳ Ｐゴシック"/>
      <family val="3"/>
      <charset val="128"/>
    </font>
    <font>
      <sz val="22"/>
      <color theme="1"/>
      <name val="ＭＳ Ｐゴシック"/>
      <family val="3"/>
      <charset val="128"/>
    </font>
    <font>
      <sz val="14"/>
      <color theme="1"/>
      <name val="ＭＳ Ｐゴシック"/>
      <family val="3"/>
      <charset val="128"/>
    </font>
    <font>
      <sz val="12"/>
      <color theme="1"/>
      <name val="ＭＳ Ｐゴシック"/>
      <family val="3"/>
      <charset val="128"/>
    </font>
    <font>
      <sz val="18"/>
      <name val="ＭＳ Ｐゴシック"/>
      <family val="3"/>
      <charset val="128"/>
    </font>
    <font>
      <sz val="14"/>
      <color rgb="FFFF0000"/>
      <name val="ＭＳ Ｐゴシック"/>
      <family val="3"/>
      <charset val="128"/>
    </font>
    <font>
      <sz val="16"/>
      <color rgb="FFFF0000"/>
      <name val="ＭＳ Ｐゴシック"/>
      <family val="3"/>
      <charset val="128"/>
    </font>
    <font>
      <b/>
      <sz val="16"/>
      <name val="ＭＳ Ｐゴシック"/>
      <family val="3"/>
      <charset val="128"/>
    </font>
    <font>
      <sz val="20"/>
      <name val="ＭＳ Ｐゴシック"/>
      <family val="3"/>
      <charset val="128"/>
    </font>
    <font>
      <sz val="22"/>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3" fillId="0" borderId="0">
      <alignment vertical="center"/>
    </xf>
  </cellStyleXfs>
  <cellXfs count="9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Border="1" applyAlignment="1">
      <alignment vertical="center"/>
    </xf>
    <xf numFmtId="0" fontId="5" fillId="0" borderId="0" xfId="0" applyFont="1" applyAlignment="1">
      <alignment vertical="center" wrapText="1"/>
    </xf>
    <xf numFmtId="0" fontId="4" fillId="0" borderId="1" xfId="0" applyFont="1" applyBorder="1" applyAlignment="1">
      <alignment vertical="center" wrapText="1"/>
    </xf>
    <xf numFmtId="0" fontId="4" fillId="0" borderId="0" xfId="0" applyFont="1" applyBorder="1" applyAlignment="1">
      <alignment horizontal="right"/>
    </xf>
    <xf numFmtId="0" fontId="6"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shrinkToFit="1"/>
    </xf>
    <xf numFmtId="0" fontId="9" fillId="0" borderId="6" xfId="0" applyFont="1" applyBorder="1" applyAlignment="1">
      <alignment horizontal="center" vertical="center" shrinkToFit="1"/>
    </xf>
    <xf numFmtId="0" fontId="9" fillId="0" borderId="4" xfId="0" applyFont="1" applyBorder="1" applyAlignment="1">
      <alignment horizontal="center" vertical="center" shrinkToFit="1"/>
    </xf>
    <xf numFmtId="0" fontId="6" fillId="0" borderId="3"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38" fontId="0" fillId="0" borderId="0" xfId="1" applyFont="1">
      <alignment vertical="center"/>
    </xf>
    <xf numFmtId="38" fontId="6" fillId="0" borderId="10"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10" xfId="1" applyFont="1" applyFill="1" applyBorder="1" applyAlignment="1">
      <alignment horizontal="center" vertical="center"/>
    </xf>
    <xf numFmtId="38" fontId="6" fillId="0" borderId="11" xfId="1" applyFont="1" applyFill="1" applyBorder="1" applyAlignment="1">
      <alignment vertical="center"/>
    </xf>
    <xf numFmtId="38" fontId="6" fillId="0" borderId="10" xfId="1" applyFont="1" applyFill="1" applyBorder="1" applyAlignment="1">
      <alignment vertical="center"/>
    </xf>
    <xf numFmtId="38" fontId="6" fillId="0" borderId="0" xfId="1" applyFont="1" applyFill="1" applyBorder="1" applyAlignment="1">
      <alignment horizontal="center" vertical="center"/>
    </xf>
    <xf numFmtId="38" fontId="6" fillId="0" borderId="0" xfId="1" applyFont="1" applyFill="1" applyBorder="1" applyAlignment="1">
      <alignment horizontal="right" vertical="center"/>
    </xf>
    <xf numFmtId="38" fontId="6" fillId="0" borderId="0" xfId="1" applyFont="1" applyFill="1" applyBorder="1" applyAlignment="1">
      <alignment vertical="center"/>
    </xf>
    <xf numFmtId="38" fontId="6" fillId="0" borderId="0" xfId="1" applyFont="1" applyFill="1" applyBorder="1">
      <alignment vertical="center"/>
    </xf>
    <xf numFmtId="38" fontId="6" fillId="0" borderId="14" xfId="1" applyFont="1" applyFill="1" applyBorder="1" applyAlignment="1">
      <alignment vertical="center"/>
    </xf>
    <xf numFmtId="38" fontId="6" fillId="0" borderId="16" xfId="1" applyFont="1" applyFill="1" applyBorder="1" applyAlignment="1">
      <alignment vertical="center"/>
    </xf>
    <xf numFmtId="0" fontId="5" fillId="0" borderId="0" xfId="0" applyFont="1" applyAlignment="1">
      <alignment horizontal="right" vertical="center"/>
    </xf>
    <xf numFmtId="0" fontId="5" fillId="0" borderId="0" xfId="0" applyFont="1" applyFill="1">
      <alignment vertical="center"/>
    </xf>
    <xf numFmtId="38" fontId="5" fillId="0" borderId="0" xfId="1" applyFont="1" applyFill="1">
      <alignment vertical="center"/>
    </xf>
    <xf numFmtId="0" fontId="5" fillId="0" borderId="0" xfId="0" applyFont="1" applyBorder="1" applyAlignment="1">
      <alignment horizontal="left" vertical="center"/>
    </xf>
    <xf numFmtId="38" fontId="5" fillId="0" borderId="0" xfId="0" applyNumberFormat="1" applyFont="1" applyAlignment="1">
      <alignment horizontal="left" vertical="center"/>
    </xf>
    <xf numFmtId="38" fontId="9" fillId="2" borderId="2" xfId="1" applyFont="1" applyFill="1" applyBorder="1" applyAlignment="1">
      <alignment vertical="center" shrinkToFit="1"/>
    </xf>
    <xf numFmtId="38" fontId="6" fillId="2" borderId="3" xfId="1" applyFont="1" applyFill="1" applyBorder="1">
      <alignment vertical="center"/>
    </xf>
    <xf numFmtId="38" fontId="6" fillId="2" borderId="9" xfId="0" applyNumberFormat="1" applyFont="1" applyFill="1" applyBorder="1">
      <alignment vertical="center"/>
    </xf>
    <xf numFmtId="38" fontId="6" fillId="2" borderId="6" xfId="1" applyFont="1" applyFill="1" applyBorder="1" applyAlignment="1">
      <alignment vertical="center"/>
    </xf>
    <xf numFmtId="38" fontId="6" fillId="2" borderId="12" xfId="1" applyFont="1" applyFill="1" applyBorder="1">
      <alignment vertical="center"/>
    </xf>
    <xf numFmtId="38" fontId="6" fillId="2" borderId="13" xfId="1" applyFont="1" applyFill="1" applyBorder="1" applyAlignment="1">
      <alignment vertical="center"/>
    </xf>
    <xf numFmtId="38" fontId="6" fillId="2" borderId="15" xfId="1" applyFont="1" applyFill="1" applyBorder="1">
      <alignment vertical="center"/>
    </xf>
    <xf numFmtId="38" fontId="6" fillId="2" borderId="17" xfId="1" applyFont="1" applyFill="1" applyBorder="1">
      <alignment vertical="center"/>
    </xf>
    <xf numFmtId="0" fontId="11" fillId="0" borderId="0" xfId="0" applyFont="1" applyBorder="1" applyAlignment="1">
      <alignment horizontal="center" vertical="center" wrapText="1"/>
    </xf>
    <xf numFmtId="0" fontId="7" fillId="0" borderId="0" xfId="0" applyFont="1">
      <alignment vertical="center"/>
    </xf>
    <xf numFmtId="0" fontId="8" fillId="0" borderId="0" xfId="0" applyFont="1" applyAlignment="1">
      <alignment horizontal="center" vertical="center" wrapText="1"/>
    </xf>
    <xf numFmtId="0" fontId="12" fillId="0" borderId="1" xfId="0" applyFont="1" applyBorder="1" applyAlignment="1">
      <alignment wrapText="1"/>
    </xf>
    <xf numFmtId="0" fontId="13" fillId="0" borderId="1" xfId="0" applyFont="1" applyBorder="1" applyAlignment="1">
      <alignment horizontal="right" wrapText="1"/>
    </xf>
    <xf numFmtId="0" fontId="4" fillId="0" borderId="0" xfId="0" applyFont="1" applyAlignment="1">
      <alignment horizontal="right"/>
    </xf>
    <xf numFmtId="0" fontId="6" fillId="0" borderId="6" xfId="0" applyFont="1" applyBorder="1" applyAlignment="1">
      <alignment horizontal="center" vertical="center" wrapText="1" shrinkToFit="1"/>
    </xf>
    <xf numFmtId="0" fontId="6" fillId="0" borderId="6" xfId="0" applyFont="1" applyBorder="1" applyProtection="1">
      <alignment vertical="center"/>
      <protection locked="0"/>
    </xf>
    <xf numFmtId="0" fontId="9" fillId="0" borderId="7" xfId="0" applyFont="1" applyBorder="1" applyAlignment="1" applyProtection="1">
      <alignment horizontal="center" vertical="center" wrapText="1" shrinkToFit="1"/>
      <protection locked="0"/>
    </xf>
    <xf numFmtId="0" fontId="9" fillId="0" borderId="1" xfId="0" applyFont="1" applyBorder="1" applyAlignment="1" applyProtection="1">
      <alignment horizontal="center" vertical="center" wrapText="1" shrinkToFit="1"/>
      <protection locked="0"/>
    </xf>
    <xf numFmtId="0" fontId="9" fillId="3" borderId="6" xfId="0" applyFont="1" applyFill="1" applyBorder="1" applyAlignment="1">
      <alignment horizontal="center" vertical="center" wrapText="1" shrinkToFit="1"/>
    </xf>
    <xf numFmtId="38" fontId="9" fillId="0" borderId="1" xfId="1" applyFont="1" applyFill="1" applyBorder="1" applyAlignment="1" applyProtection="1">
      <alignment vertical="center" wrapText="1" shrinkToFit="1"/>
      <protection locked="0"/>
    </xf>
    <xf numFmtId="38" fontId="9" fillId="0" borderId="7" xfId="1" applyFont="1" applyFill="1" applyBorder="1" applyAlignment="1" applyProtection="1">
      <alignment vertical="center" wrapText="1" shrinkToFit="1"/>
      <protection locked="0"/>
    </xf>
    <xf numFmtId="38" fontId="9" fillId="2" borderId="7" xfId="1" applyFont="1" applyFill="1" applyBorder="1" applyAlignment="1">
      <alignment vertical="center" wrapText="1" shrinkToFit="1"/>
    </xf>
    <xf numFmtId="38" fontId="9" fillId="2" borderId="7" xfId="1" applyFont="1" applyFill="1" applyBorder="1" applyAlignment="1">
      <alignment vertical="center" shrinkToFit="1"/>
    </xf>
    <xf numFmtId="0" fontId="9" fillId="0" borderId="6" xfId="0" applyFont="1" applyBorder="1" applyAlignment="1" applyProtection="1">
      <alignment horizontal="center" vertical="center" wrapText="1" shrinkToFit="1"/>
      <protection locked="0"/>
    </xf>
    <xf numFmtId="38" fontId="6" fillId="3" borderId="10" xfId="1" applyFont="1" applyFill="1" applyBorder="1" applyAlignment="1">
      <alignment horizontal="right" vertical="center"/>
    </xf>
    <xf numFmtId="38" fontId="6" fillId="2" borderId="10" xfId="1" applyFont="1" applyFill="1" applyBorder="1" applyAlignment="1">
      <alignment vertical="center"/>
    </xf>
    <xf numFmtId="38" fontId="6" fillId="2" borderId="3" xfId="1" applyFont="1" applyFill="1" applyBorder="1" applyAlignment="1">
      <alignment vertical="center"/>
    </xf>
    <xf numFmtId="0" fontId="6" fillId="0" borderId="0" xfId="0" applyFont="1" applyAlignment="1">
      <alignment horizontal="right" vertical="center"/>
    </xf>
    <xf numFmtId="0" fontId="6" fillId="0" borderId="0" xfId="0" applyFont="1">
      <alignment vertical="center"/>
    </xf>
    <xf numFmtId="0" fontId="14" fillId="0" borderId="0" xfId="0" applyFont="1">
      <alignment vertical="center"/>
    </xf>
    <xf numFmtId="0" fontId="4" fillId="0" borderId="0" xfId="0" applyFont="1" applyAlignment="1">
      <alignment horizontal="right" vertical="center"/>
    </xf>
    <xf numFmtId="0" fontId="11" fillId="0" borderId="0" xfId="0" applyFont="1" applyBorder="1" applyAlignment="1">
      <alignment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shrinkToFit="1"/>
    </xf>
    <xf numFmtId="0" fontId="9" fillId="4" borderId="6" xfId="0" applyFont="1" applyFill="1" applyBorder="1" applyAlignment="1">
      <alignment horizontal="center" vertical="center" shrinkToFit="1"/>
    </xf>
    <xf numFmtId="0" fontId="9" fillId="4" borderId="4" xfId="0" applyFont="1" applyFill="1" applyBorder="1" applyAlignment="1">
      <alignment horizontal="center" vertical="center" shrinkToFit="1"/>
    </xf>
    <xf numFmtId="0" fontId="6" fillId="0" borderId="6" xfId="0" applyFont="1" applyFill="1" applyBorder="1">
      <alignment vertical="center"/>
    </xf>
    <xf numFmtId="0" fontId="9" fillId="4" borderId="3"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38" fontId="6" fillId="0" borderId="12" xfId="1" applyFont="1" applyFill="1" applyBorder="1" applyAlignment="1">
      <alignment horizontal="center" vertical="center"/>
    </xf>
    <xf numFmtId="38" fontId="6" fillId="2" borderId="18" xfId="1" applyFont="1" applyFill="1" applyBorder="1" applyAlignment="1">
      <alignment vertical="center"/>
    </xf>
    <xf numFmtId="38" fontId="6" fillId="0" borderId="19" xfId="1" applyFont="1" applyFill="1" applyBorder="1" applyAlignment="1">
      <alignment horizontal="center" vertical="center"/>
    </xf>
    <xf numFmtId="176" fontId="9" fillId="0" borderId="6" xfId="0" applyNumberFormat="1" applyFont="1" applyFill="1" applyBorder="1" applyAlignment="1">
      <alignment horizontal="center" vertical="center" wrapText="1" shrinkToFit="1"/>
    </xf>
    <xf numFmtId="176" fontId="9" fillId="2" borderId="3" xfId="0" applyNumberFormat="1" applyFont="1" applyFill="1" applyBorder="1" applyAlignment="1">
      <alignment horizontal="center" vertical="center" wrapText="1" shrinkToFit="1"/>
    </xf>
    <xf numFmtId="0" fontId="11" fillId="0" borderId="0" xfId="0" applyFont="1" applyAlignment="1">
      <alignment vertical="center" wrapText="1"/>
    </xf>
    <xf numFmtId="38" fontId="11" fillId="0" borderId="0" xfId="1" applyFont="1" applyFill="1" applyBorder="1" applyAlignment="1">
      <alignment horizontal="right" vertical="center"/>
    </xf>
    <xf numFmtId="38" fontId="11" fillId="0" borderId="0" xfId="1" applyFont="1" applyFill="1" applyBorder="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lignment vertical="center"/>
    </xf>
    <xf numFmtId="0" fontId="5" fillId="0" borderId="6" xfId="0" applyFont="1" applyBorder="1" applyAlignment="1">
      <alignment horizontal="center" vertical="center"/>
    </xf>
    <xf numFmtId="0" fontId="5"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15" fillId="0" borderId="0" xfId="0" applyFont="1" applyBorder="1" applyAlignment="1">
      <alignment horizontal="center" vertical="center" wrapText="1"/>
    </xf>
  </cellXfs>
  <cellStyles count="4">
    <cellStyle name="桁区切り 2" xfId="1" xr:uid="{00000000-0005-0000-0000-000000000000}"/>
    <cellStyle name="標準" xfId="0" builtinId="0"/>
    <cellStyle name="標準 2 2" xfId="3" xr:uid="{00000000-0005-0000-0000-000002000000}"/>
    <cellStyle name="標準 2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36539</xdr:colOff>
      <xdr:row>2</xdr:row>
      <xdr:rowOff>252150</xdr:rowOff>
    </xdr:from>
    <xdr:to>
      <xdr:col>13</xdr:col>
      <xdr:colOff>1870364</xdr:colOff>
      <xdr:row>3</xdr:row>
      <xdr:rowOff>290597</xdr:rowOff>
    </xdr:to>
    <xdr:sp macro="" textlink="">
      <xdr:nvSpPr>
        <xdr:cNvPr id="2" name="正方形/長方形 1">
          <a:extLst>
            <a:ext uri="{FF2B5EF4-FFF2-40B4-BE49-F238E27FC236}">
              <a16:creationId xmlns:a16="http://schemas.microsoft.com/office/drawing/2014/main" id="{BBC6BA88-C778-D77E-5F51-E4E4E7FBD5C0}"/>
            </a:ext>
          </a:extLst>
        </xdr:cNvPr>
        <xdr:cNvSpPr/>
      </xdr:nvSpPr>
      <xdr:spPr>
        <a:xfrm>
          <a:off x="7067721" y="1187332"/>
          <a:ext cx="11843734" cy="4194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2000"/>
            <a:t>「見守り機器の導入に伴う通信環境整備」を行う場合のみ、別紙１－１（２）も作成してください。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588816</xdr:colOff>
      <xdr:row>4</xdr:row>
      <xdr:rowOff>900547</xdr:rowOff>
    </xdr:from>
    <xdr:to>
      <xdr:col>5</xdr:col>
      <xdr:colOff>1939636</xdr:colOff>
      <xdr:row>4</xdr:row>
      <xdr:rowOff>1264229</xdr:rowOff>
    </xdr:to>
    <xdr:sp macro="" textlink="">
      <xdr:nvSpPr>
        <xdr:cNvPr id="2" name="テキスト ボックス 1">
          <a:extLst>
            <a:ext uri="{FF2B5EF4-FFF2-40B4-BE49-F238E27FC236}">
              <a16:creationId xmlns:a16="http://schemas.microsoft.com/office/drawing/2014/main" id="{D8CB1F23-78A8-ADA3-A5E7-9E94CB131519}"/>
            </a:ext>
          </a:extLst>
        </xdr:cNvPr>
        <xdr:cNvSpPr txBox="1"/>
      </xdr:nvSpPr>
      <xdr:spPr>
        <a:xfrm>
          <a:off x="1783771" y="2944092"/>
          <a:ext cx="10512138" cy="36368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別紙１－１（１）と一致させること</a:t>
          </a: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E3F4-04B2-4DC6-8EC6-A4E664191DA4}">
  <sheetPr>
    <tabColor rgb="FFC00000"/>
    <pageSetUpPr fitToPage="1"/>
  </sheetPr>
  <dimension ref="A1:AF43"/>
  <sheetViews>
    <sheetView showGridLines="0" showZeros="0" tabSelected="1" view="pageBreakPreview" zoomScale="55" zoomScaleNormal="55" zoomScaleSheetLayoutView="55" workbookViewId="0">
      <selection activeCell="C6" sqref="C6"/>
    </sheetView>
  </sheetViews>
  <sheetFormatPr defaultColWidth="8" defaultRowHeight="14.4" x14ac:dyDescent="0.2"/>
  <cols>
    <col min="1" max="1" width="12.6640625" style="2" customWidth="1"/>
    <col min="2" max="2" width="8.109375" style="2" customWidth="1"/>
    <col min="3" max="3" width="28" style="2" bestFit="1" customWidth="1"/>
    <col min="4" max="4" width="25.33203125" style="2" customWidth="1"/>
    <col min="5" max="5" width="28.6640625" style="2" customWidth="1"/>
    <col min="6" max="6" width="29.109375" style="2" hidden="1" customWidth="1"/>
    <col min="7" max="7" width="25.6640625" style="4" customWidth="1"/>
    <col min="8" max="8" width="30.6640625" style="4" bestFit="1" customWidth="1"/>
    <col min="9" max="9" width="17.88671875" style="4" customWidth="1"/>
    <col min="10" max="10" width="8.5546875" style="4" customWidth="1"/>
    <col min="11" max="11" width="17.88671875" style="4" customWidth="1"/>
    <col min="12" max="13" width="22.44140625" style="4" customWidth="1"/>
    <col min="14" max="14" width="28" style="4" customWidth="1"/>
    <col min="15" max="15" width="17.6640625" style="4" bestFit="1" customWidth="1"/>
    <col min="16" max="16" width="25.6640625" style="2" customWidth="1"/>
    <col min="17" max="17" width="29.88671875" style="2" customWidth="1"/>
    <col min="18" max="18" width="26.44140625" style="2" customWidth="1"/>
    <col min="19" max="21" width="8" style="2"/>
    <col min="22" max="22" width="26" style="2" hidden="1" customWidth="1"/>
    <col min="23" max="29" width="8" style="2"/>
    <col min="30" max="30" width="3.33203125" style="2" customWidth="1"/>
    <col min="31" max="31" width="11" style="2" hidden="1" customWidth="1"/>
    <col min="32" max="32" width="11.6640625" style="2" hidden="1" customWidth="1"/>
    <col min="33" max="33" width="15.88671875" style="2" customWidth="1"/>
    <col min="34" max="47" width="8" style="2"/>
    <col min="48" max="51" width="0" style="2" hidden="1" customWidth="1"/>
    <col min="52" max="16384" width="8" style="2"/>
  </cols>
  <sheetData>
    <row r="1" spans="1:32" ht="30" customHeight="1" x14ac:dyDescent="0.2">
      <c r="A1" s="1" t="s">
        <v>46</v>
      </c>
      <c r="D1" s="3"/>
      <c r="H1" s="5"/>
      <c r="I1" s="5"/>
      <c r="J1" s="5"/>
      <c r="K1" s="5"/>
      <c r="L1" s="5"/>
      <c r="M1" s="5"/>
      <c r="N1" s="5"/>
      <c r="O1" s="5"/>
    </row>
    <row r="2" spans="1:32" ht="44.25" customHeight="1" x14ac:dyDescent="0.2">
      <c r="A2" s="95" t="s">
        <v>48</v>
      </c>
      <c r="B2" s="95"/>
      <c r="C2" s="95"/>
      <c r="D2" s="95"/>
      <c r="E2" s="95"/>
      <c r="F2" s="95"/>
      <c r="G2" s="95"/>
      <c r="H2" s="95"/>
      <c r="I2" s="95"/>
      <c r="J2" s="95"/>
      <c r="K2" s="95"/>
      <c r="L2" s="95"/>
      <c r="M2" s="95"/>
      <c r="N2" s="95"/>
      <c r="O2" s="95"/>
      <c r="P2" s="95"/>
      <c r="Q2" s="95"/>
      <c r="R2" s="95"/>
      <c r="V2" s="83"/>
    </row>
    <row r="3" spans="1:32" ht="30" customHeight="1" x14ac:dyDescent="0.2">
      <c r="B3" s="47"/>
      <c r="G3" s="2"/>
      <c r="H3" s="2"/>
      <c r="I3" s="48"/>
      <c r="J3" s="48"/>
      <c r="K3" s="48"/>
      <c r="L3" s="48"/>
      <c r="M3" s="48"/>
      <c r="N3" s="48"/>
      <c r="O3" s="2"/>
    </row>
    <row r="4" spans="1:32" ht="43.5" customHeight="1" thickBot="1" x14ac:dyDescent="0.3">
      <c r="G4" s="7"/>
      <c r="H4" s="7"/>
      <c r="I4" s="8"/>
      <c r="J4" s="8"/>
      <c r="K4" s="8"/>
      <c r="L4" s="49"/>
      <c r="M4" s="50"/>
      <c r="N4" s="50"/>
      <c r="O4" s="50"/>
      <c r="R4" s="51" t="s">
        <v>2</v>
      </c>
    </row>
    <row r="5" spans="1:32" ht="108" customHeight="1" x14ac:dyDescent="0.2">
      <c r="A5" s="10" t="s">
        <v>0</v>
      </c>
      <c r="B5" s="11" t="s">
        <v>54</v>
      </c>
      <c r="C5" s="12" t="s">
        <v>4</v>
      </c>
      <c r="D5" s="12" t="s">
        <v>55</v>
      </c>
      <c r="E5" s="14" t="s">
        <v>5</v>
      </c>
      <c r="F5" s="14"/>
      <c r="G5" s="13" t="s">
        <v>7</v>
      </c>
      <c r="H5" s="12" t="s">
        <v>8</v>
      </c>
      <c r="I5" s="15" t="s">
        <v>9</v>
      </c>
      <c r="J5" s="12" t="s">
        <v>56</v>
      </c>
      <c r="K5" s="12" t="s">
        <v>57</v>
      </c>
      <c r="L5" s="12" t="s">
        <v>58</v>
      </c>
      <c r="M5" s="52" t="s">
        <v>59</v>
      </c>
      <c r="N5" s="52" t="s">
        <v>60</v>
      </c>
      <c r="O5" s="52" t="s">
        <v>10</v>
      </c>
      <c r="P5" s="12" t="s">
        <v>11</v>
      </c>
      <c r="Q5" s="16" t="s">
        <v>12</v>
      </c>
      <c r="R5" s="17" t="s">
        <v>13</v>
      </c>
      <c r="V5" s="13" t="s">
        <v>6</v>
      </c>
      <c r="AE5" t="s">
        <v>14</v>
      </c>
      <c r="AF5" t="s">
        <v>15</v>
      </c>
    </row>
    <row r="6" spans="1:32" ht="45" customHeight="1" x14ac:dyDescent="0.2">
      <c r="A6" s="90" t="s">
        <v>49</v>
      </c>
      <c r="B6" s="91">
        <v>1</v>
      </c>
      <c r="C6" s="53"/>
      <c r="D6" s="54"/>
      <c r="E6" s="55"/>
      <c r="F6" s="55"/>
      <c r="G6" s="54"/>
      <c r="H6" s="54"/>
      <c r="I6" s="57"/>
      <c r="J6" s="58"/>
      <c r="K6" s="58"/>
      <c r="L6" s="59" t="str">
        <f t="shared" ref="L6:L13" si="0">IFERROR((I6+K6/J6),"")</f>
        <v/>
      </c>
      <c r="M6" s="59" t="str" cm="1">
        <f t="array" ref="M6">IFERROR(_xlfn.IFS(H6="移乗介護",1000000,H6="入浴支援",1000000,H6="移動支援",300000,H6="排泄支援",300000,H6="見守り・コミュニケーション",300000),"")</f>
        <v/>
      </c>
      <c r="N6" s="59">
        <f>MIN(L6:M6)</f>
        <v>0</v>
      </c>
      <c r="O6" s="60">
        <f t="shared" ref="O6:O13" si="1">ROUNDDOWN(J6*N6,-3)</f>
        <v>0</v>
      </c>
      <c r="P6" s="38">
        <f>SUMIF($V6:$V23,V6,$O6:$O23)</f>
        <v>0</v>
      </c>
      <c r="Q6" s="39" t="str">
        <f>IF(P6&gt;0,IFERROR(VLOOKUP($C6,$AE$6:$AF$12,2,FALSE),""),"")</f>
        <v/>
      </c>
      <c r="R6" s="40">
        <f>MIN(P6:Q6)</f>
        <v>0</v>
      </c>
      <c r="V6" s="56" t="str">
        <f t="shared" ref="V6:V23" si="2">D6&amp;E6</f>
        <v/>
      </c>
      <c r="AE6" t="s">
        <v>16</v>
      </c>
      <c r="AF6" s="21">
        <v>2100000</v>
      </c>
    </row>
    <row r="7" spans="1:32" ht="45" customHeight="1" x14ac:dyDescent="0.2">
      <c r="A7" s="90" t="s">
        <v>49</v>
      </c>
      <c r="B7" s="91"/>
      <c r="C7" s="53"/>
      <c r="D7" s="54"/>
      <c r="E7" s="55"/>
      <c r="F7" s="55"/>
      <c r="G7" s="61"/>
      <c r="H7" s="54"/>
      <c r="I7" s="57"/>
      <c r="J7" s="58"/>
      <c r="K7" s="58"/>
      <c r="L7" s="59" t="str">
        <f t="shared" si="0"/>
        <v/>
      </c>
      <c r="M7" s="59" t="str" cm="1">
        <f t="array" ref="M7">IFERROR(_xlfn.IFS(H7="移乗介護",1000000,H7="入浴支援",1000000,H7="移動支援",300000,H7="排泄支援",300000,H7="見守り・コミュニケーション",300000),"")</f>
        <v/>
      </c>
      <c r="N7" s="59">
        <f t="shared" ref="N7:N23" si="3">MIN(L7:M7)</f>
        <v>0</v>
      </c>
      <c r="O7" s="60">
        <f t="shared" si="1"/>
        <v>0</v>
      </c>
      <c r="P7" s="38" t="str">
        <f>IF($V$7=$V$6,"",SUMIF($V$6:$V$23,V7,$O$6:$O$23))</f>
        <v/>
      </c>
      <c r="Q7" s="39" t="str">
        <f t="shared" ref="Q7:Q23" si="4">IF($P7="","",IF(P7&gt;0,IFERROR(VLOOKUP($C7,$AE$6:$AF$12,2,FALSE),""),""))</f>
        <v/>
      </c>
      <c r="R7" s="40">
        <f t="shared" ref="R7:R23" si="5">MIN(P7:Q7)</f>
        <v>0</v>
      </c>
      <c r="V7" s="56" t="str">
        <f t="shared" si="2"/>
        <v/>
      </c>
      <c r="AE7" t="s">
        <v>17</v>
      </c>
      <c r="AF7" s="21">
        <v>1500000</v>
      </c>
    </row>
    <row r="8" spans="1:32" ht="45" customHeight="1" x14ac:dyDescent="0.2">
      <c r="A8" s="90" t="s">
        <v>49</v>
      </c>
      <c r="B8" s="91"/>
      <c r="C8" s="53"/>
      <c r="D8" s="54"/>
      <c r="E8" s="55"/>
      <c r="F8" s="55"/>
      <c r="G8" s="54"/>
      <c r="H8" s="54"/>
      <c r="I8" s="57"/>
      <c r="J8" s="58"/>
      <c r="K8" s="58"/>
      <c r="L8" s="59" t="str">
        <f t="shared" si="0"/>
        <v/>
      </c>
      <c r="M8" s="59" t="str" cm="1">
        <f t="array" ref="M8">IFERROR(_xlfn.IFS(H8="移乗介護",1000000,H8="入浴支援",1000000,H8="移動支援",300000,H8="排泄支援",300000,H8="見守り・コミュニケーション",300000),"")</f>
        <v/>
      </c>
      <c r="N8" s="59">
        <f t="shared" si="3"/>
        <v>0</v>
      </c>
      <c r="O8" s="60">
        <f t="shared" si="1"/>
        <v>0</v>
      </c>
      <c r="P8" s="38" t="str">
        <f>IF(OR(V8=$V$6,V8=$V$7),"",SUMIF($V$6:$V$23,V8,$O$6:$O$23))</f>
        <v/>
      </c>
      <c r="Q8" s="39" t="str">
        <f t="shared" si="4"/>
        <v/>
      </c>
      <c r="R8" s="40">
        <f t="shared" si="5"/>
        <v>0</v>
      </c>
      <c r="V8" s="56" t="str">
        <f t="shared" si="2"/>
        <v/>
      </c>
      <c r="AE8" t="s">
        <v>18</v>
      </c>
      <c r="AF8" s="21">
        <v>1200000</v>
      </c>
    </row>
    <row r="9" spans="1:32" ht="45" customHeight="1" x14ac:dyDescent="0.2">
      <c r="A9" s="90" t="s">
        <v>49</v>
      </c>
      <c r="B9" s="91"/>
      <c r="C9" s="53"/>
      <c r="D9" s="54"/>
      <c r="E9" s="55"/>
      <c r="F9" s="55"/>
      <c r="G9" s="61"/>
      <c r="H9" s="54"/>
      <c r="I9" s="57"/>
      <c r="J9" s="58"/>
      <c r="K9" s="58"/>
      <c r="L9" s="59" t="str">
        <f t="shared" si="0"/>
        <v/>
      </c>
      <c r="M9" s="59" t="str" cm="1">
        <f t="array" ref="M9">IFERROR(_xlfn.IFS(H9="移乗介護",1000000,H9="入浴支援",1000000,H9="移動支援",300000,H9="排泄支援",300000,H9="見守り・コミュニケーション",300000),"")</f>
        <v/>
      </c>
      <c r="N9" s="59">
        <f t="shared" si="3"/>
        <v>0</v>
      </c>
      <c r="O9" s="60">
        <f t="shared" si="1"/>
        <v>0</v>
      </c>
      <c r="P9" s="38" t="str">
        <f>IF(OR(V9=$V$6,V9=$V$7,V9=$V$8),"",SUMIF($V$6:$V$23,V9,$O$6:$O$23))</f>
        <v/>
      </c>
      <c r="Q9" s="39" t="str">
        <f t="shared" si="4"/>
        <v/>
      </c>
      <c r="R9" s="40">
        <f t="shared" si="5"/>
        <v>0</v>
      </c>
      <c r="V9" s="56" t="str">
        <f t="shared" si="2"/>
        <v/>
      </c>
      <c r="AE9" t="s">
        <v>19</v>
      </c>
      <c r="AF9" s="21">
        <v>1200000</v>
      </c>
    </row>
    <row r="10" spans="1:32" ht="45" customHeight="1" x14ac:dyDescent="0.2">
      <c r="A10" s="90" t="s">
        <v>49</v>
      </c>
      <c r="B10" s="91"/>
      <c r="C10" s="53"/>
      <c r="D10" s="54"/>
      <c r="E10" s="55"/>
      <c r="F10" s="55"/>
      <c r="G10" s="54"/>
      <c r="H10" s="54"/>
      <c r="I10" s="57"/>
      <c r="J10" s="58"/>
      <c r="K10" s="58"/>
      <c r="L10" s="59" t="str">
        <f t="shared" si="0"/>
        <v/>
      </c>
      <c r="M10" s="59" t="str" cm="1">
        <f t="array" ref="M10">IFERROR(_xlfn.IFS(H10="移乗介護",1000000,H10="入浴支援",1000000,H10="移動支援",300000,H10="排泄支援",300000,H10="見守り・コミュニケーション",300000),"")</f>
        <v/>
      </c>
      <c r="N10" s="59">
        <f t="shared" si="3"/>
        <v>0</v>
      </c>
      <c r="O10" s="60">
        <f t="shared" si="1"/>
        <v>0</v>
      </c>
      <c r="P10" s="38" t="str">
        <f>IF(OR(V10=$V$6,V10=$V$7,V10=$V$8,V10=$V$9),"",SUMIF($V$6:$V$23,V10,$O$6:$O$23))</f>
        <v/>
      </c>
      <c r="Q10" s="39" t="str">
        <f t="shared" si="4"/>
        <v/>
      </c>
      <c r="R10" s="40">
        <f t="shared" si="5"/>
        <v>0</v>
      </c>
      <c r="V10" s="56" t="str">
        <f t="shared" si="2"/>
        <v/>
      </c>
      <c r="AE10" t="s">
        <v>20</v>
      </c>
      <c r="AF10" s="21">
        <v>1200000</v>
      </c>
    </row>
    <row r="11" spans="1:32" ht="45" customHeight="1" x14ac:dyDescent="0.2">
      <c r="A11" s="90" t="s">
        <v>49</v>
      </c>
      <c r="B11" s="91"/>
      <c r="C11" s="53"/>
      <c r="D11" s="54"/>
      <c r="E11" s="55"/>
      <c r="F11" s="55"/>
      <c r="G11" s="61"/>
      <c r="H11" s="54"/>
      <c r="I11" s="57"/>
      <c r="J11" s="58"/>
      <c r="K11" s="58"/>
      <c r="L11" s="59" t="str">
        <f t="shared" si="0"/>
        <v/>
      </c>
      <c r="M11" s="59" t="str" cm="1">
        <f t="array" ref="M11">IFERROR(_xlfn.IFS(H11="移乗介護",1000000,H11="入浴支援",1000000,H11="移動支援",300000,H11="排泄支援",300000,H11="見守り・コミュニケーション",300000),"")</f>
        <v/>
      </c>
      <c r="N11" s="59">
        <f t="shared" si="3"/>
        <v>0</v>
      </c>
      <c r="O11" s="60">
        <f t="shared" si="1"/>
        <v>0</v>
      </c>
      <c r="P11" s="38" t="str">
        <f>IF(OR(V11=$V$6,V11=$V$7,V11=$V$8,V11=$V$9,V11=$V$10),"",SUMIF($V$6:$V$23,V11,$O$6:$O$23))</f>
        <v/>
      </c>
      <c r="Q11" s="39" t="str">
        <f t="shared" si="4"/>
        <v/>
      </c>
      <c r="R11" s="40">
        <f t="shared" si="5"/>
        <v>0</v>
      </c>
      <c r="V11" s="56" t="str">
        <f t="shared" si="2"/>
        <v/>
      </c>
      <c r="AE11" s="2" t="s">
        <v>21</v>
      </c>
      <c r="AF11" s="21">
        <v>1200000</v>
      </c>
    </row>
    <row r="12" spans="1:32" ht="45" customHeight="1" x14ac:dyDescent="0.2">
      <c r="A12" s="90" t="s">
        <v>49</v>
      </c>
      <c r="B12" s="91"/>
      <c r="C12" s="53"/>
      <c r="D12" s="54"/>
      <c r="E12" s="55"/>
      <c r="F12" s="55"/>
      <c r="G12" s="54"/>
      <c r="H12" s="54"/>
      <c r="I12" s="57"/>
      <c r="J12" s="58"/>
      <c r="K12" s="58"/>
      <c r="L12" s="59" t="str">
        <f t="shared" si="0"/>
        <v/>
      </c>
      <c r="M12" s="59" t="str" cm="1">
        <f t="array" ref="M12">IFERROR(_xlfn.IFS(H12="移乗介護",1000000,H12="入浴支援",1000000,H12="移動支援",300000,H12="排泄支援",300000,H12="見守り・コミュニケーション",300000),"")</f>
        <v/>
      </c>
      <c r="N12" s="59">
        <f t="shared" si="3"/>
        <v>0</v>
      </c>
      <c r="O12" s="60">
        <f t="shared" si="1"/>
        <v>0</v>
      </c>
      <c r="P12" s="38" t="str">
        <f>IF(OR(V12=$V$6,V12=$V$7,V12=$V$8,V12=$V$9,V12=$V$10,V12=$V$11),"",SUMIF($V$6:$V$23,V12,$O$6:$O$23))</f>
        <v/>
      </c>
      <c r="Q12" s="39" t="str">
        <f t="shared" si="4"/>
        <v/>
      </c>
      <c r="R12" s="40">
        <f t="shared" si="5"/>
        <v>0</v>
      </c>
      <c r="V12" s="56" t="str">
        <f t="shared" si="2"/>
        <v/>
      </c>
      <c r="AE12" s="2" t="s">
        <v>22</v>
      </c>
      <c r="AF12" s="21">
        <v>1200000</v>
      </c>
    </row>
    <row r="13" spans="1:32" ht="45" customHeight="1" x14ac:dyDescent="0.2">
      <c r="A13" s="90" t="s">
        <v>49</v>
      </c>
      <c r="B13" s="91"/>
      <c r="C13" s="53"/>
      <c r="D13" s="54"/>
      <c r="E13" s="55"/>
      <c r="F13" s="55"/>
      <c r="G13" s="61"/>
      <c r="H13" s="54"/>
      <c r="I13" s="57"/>
      <c r="J13" s="58"/>
      <c r="K13" s="58"/>
      <c r="L13" s="59" t="str">
        <f t="shared" si="0"/>
        <v/>
      </c>
      <c r="M13" s="59" t="str" cm="1">
        <f t="array" ref="M13">IFERROR(_xlfn.IFS(H13="移乗介護",1000000,H13="入浴支援",1000000,H13="移動支援",300000,H13="排泄支援",300000,H13="見守り・コミュニケーション",300000),"")</f>
        <v/>
      </c>
      <c r="N13" s="59">
        <f t="shared" si="3"/>
        <v>0</v>
      </c>
      <c r="O13" s="60">
        <f t="shared" si="1"/>
        <v>0</v>
      </c>
      <c r="P13" s="38" t="str">
        <f>IF(OR(V13=$V$6,V13=$V$7,V13=$V$8,V13=$V$9,V13=$V$10,V13=$V$11,V13=$V$12),"",SUMIF($V$6:$V$23,V13,$O$6:$O$23))</f>
        <v/>
      </c>
      <c r="Q13" s="39" t="str">
        <f t="shared" si="4"/>
        <v/>
      </c>
      <c r="R13" s="40">
        <f t="shared" si="5"/>
        <v>0</v>
      </c>
      <c r="V13" s="56" t="str">
        <f t="shared" si="2"/>
        <v/>
      </c>
    </row>
    <row r="14" spans="1:32" ht="45" customHeight="1" x14ac:dyDescent="0.2">
      <c r="A14" s="90" t="s">
        <v>49</v>
      </c>
      <c r="B14" s="91"/>
      <c r="C14" s="53"/>
      <c r="D14" s="54"/>
      <c r="E14" s="55"/>
      <c r="F14" s="55"/>
      <c r="G14" s="54"/>
      <c r="H14" s="54"/>
      <c r="I14" s="57"/>
      <c r="J14" s="58"/>
      <c r="K14" s="58"/>
      <c r="L14" s="59" t="str">
        <f t="shared" ref="L14:L23" si="6">IFERROR((I14+K14/J14),"")</f>
        <v/>
      </c>
      <c r="M14" s="59" t="str" cm="1">
        <f t="array" ref="M14">IFERROR(_xlfn.IFS(H14="移乗介護",1000000,H14="入浴支援",1000000,H14="移動支援",300000,H14="排泄支援",300000,H14="見守り・コミュニケーション",300000),"")</f>
        <v/>
      </c>
      <c r="N14" s="59">
        <f t="shared" si="3"/>
        <v>0</v>
      </c>
      <c r="O14" s="60">
        <f t="shared" ref="O14:O23" si="7">ROUNDDOWN(J14*N14,-3)</f>
        <v>0</v>
      </c>
      <c r="P14" s="38" t="str">
        <f>IF(OR(V14=$V$6,V14=$V$7,V14=$V$8,V14=$V$9,V14=$V$10,V14=$V$11,V14=$V$12,V14=$V$13),"",SUMIF($V$6:$V$23,V14,$O$6:$O$23))</f>
        <v/>
      </c>
      <c r="Q14" s="39" t="str">
        <f t="shared" si="4"/>
        <v/>
      </c>
      <c r="R14" s="40">
        <f t="shared" si="5"/>
        <v>0</v>
      </c>
      <c r="V14" s="56" t="str">
        <f t="shared" si="2"/>
        <v/>
      </c>
    </row>
    <row r="15" spans="1:32" ht="45" customHeight="1" x14ac:dyDescent="0.2">
      <c r="A15" s="90" t="s">
        <v>49</v>
      </c>
      <c r="B15" s="91"/>
      <c r="C15" s="53"/>
      <c r="D15" s="54"/>
      <c r="E15" s="55"/>
      <c r="F15" s="55"/>
      <c r="G15" s="61"/>
      <c r="H15" s="54"/>
      <c r="I15" s="57"/>
      <c r="J15" s="58"/>
      <c r="K15" s="58"/>
      <c r="L15" s="59" t="str">
        <f t="shared" si="6"/>
        <v/>
      </c>
      <c r="M15" s="59" t="str" cm="1">
        <f t="array" ref="M15">IFERROR(_xlfn.IFS(H15="移乗介護",1000000,H15="入浴支援",1000000,H15="移動支援",300000,H15="排泄支援",300000,H15="見守り・コミュニケーション",300000),"")</f>
        <v/>
      </c>
      <c r="N15" s="59">
        <f t="shared" si="3"/>
        <v>0</v>
      </c>
      <c r="O15" s="60">
        <f t="shared" si="7"/>
        <v>0</v>
      </c>
      <c r="P15" s="38" t="str">
        <f>IF(OR(V15=$V$6,V15=$V$7,V15=$V$8,V15=$V$9,V15=$V$10,V15=$V$11,V15=$V$12,V15=$V$13,V15=$V$14),"",SUMIF($V$6:$V$23,V15,$O$6:$O$23))</f>
        <v/>
      </c>
      <c r="Q15" s="39" t="str">
        <f t="shared" si="4"/>
        <v/>
      </c>
      <c r="R15" s="40">
        <f t="shared" si="5"/>
        <v>0</v>
      </c>
      <c r="V15" s="56" t="str">
        <f t="shared" si="2"/>
        <v/>
      </c>
    </row>
    <row r="16" spans="1:32" ht="45" customHeight="1" x14ac:dyDescent="0.2">
      <c r="A16" s="90" t="s">
        <v>49</v>
      </c>
      <c r="B16" s="91"/>
      <c r="C16" s="53"/>
      <c r="D16" s="54"/>
      <c r="E16" s="55"/>
      <c r="F16" s="55"/>
      <c r="G16" s="54"/>
      <c r="H16" s="54"/>
      <c r="I16" s="57"/>
      <c r="J16" s="58"/>
      <c r="K16" s="58"/>
      <c r="L16" s="59" t="str">
        <f t="shared" si="6"/>
        <v/>
      </c>
      <c r="M16" s="59" t="str" cm="1">
        <f t="array" ref="M16">IFERROR(_xlfn.IFS(H16="移乗介護",1000000,H16="入浴支援",1000000,H16="移動支援",300000,H16="排泄支援",300000,H16="見守り・コミュニケーション",300000),"")</f>
        <v/>
      </c>
      <c r="N16" s="59">
        <f t="shared" si="3"/>
        <v>0</v>
      </c>
      <c r="O16" s="60">
        <f t="shared" si="7"/>
        <v>0</v>
      </c>
      <c r="P16" s="38" t="str">
        <f>IF(OR(V16=$V$6,V16=$V$7,V16=$V$8,V16=$V$9,V16=$V$10,V16=$V$11,V16=$V$12,V16=$V$13,V16=$V$14,V16=$V$15),"",SUMIF($V$6:$V$23,V16,$O$6:$O$23))</f>
        <v/>
      </c>
      <c r="Q16" s="39" t="str">
        <f t="shared" si="4"/>
        <v/>
      </c>
      <c r="R16" s="40">
        <f t="shared" si="5"/>
        <v>0</v>
      </c>
      <c r="V16" s="56" t="str">
        <f t="shared" si="2"/>
        <v/>
      </c>
    </row>
    <row r="17" spans="1:22" ht="45" customHeight="1" x14ac:dyDescent="0.2">
      <c r="A17" s="90" t="s">
        <v>49</v>
      </c>
      <c r="B17" s="91"/>
      <c r="C17" s="53"/>
      <c r="D17" s="54"/>
      <c r="E17" s="55"/>
      <c r="F17" s="55"/>
      <c r="G17" s="61"/>
      <c r="H17" s="54"/>
      <c r="I17" s="57"/>
      <c r="J17" s="58"/>
      <c r="K17" s="58"/>
      <c r="L17" s="59" t="str">
        <f t="shared" si="6"/>
        <v/>
      </c>
      <c r="M17" s="59" t="str" cm="1">
        <f t="array" ref="M17">IFERROR(_xlfn.IFS(H17="移乗介護",1000000,H17="入浴支援",1000000,H17="移動支援",300000,H17="排泄支援",300000,H17="見守り・コミュニケーション",300000),"")</f>
        <v/>
      </c>
      <c r="N17" s="59">
        <f t="shared" si="3"/>
        <v>0</v>
      </c>
      <c r="O17" s="60">
        <f t="shared" si="7"/>
        <v>0</v>
      </c>
      <c r="P17" s="38" t="str">
        <f>IF(OR(V17=$V$6,V17=$V$7,V17=$V$8,V17=$V$9,V17=$V$10,V17=$V$11,V17=$V$12,V17=$V$13,V17=$V$14,V17=$V$15,V17=$V$16),"",SUMIF($V$6:$V$23,V17,$O$6:$O$23))</f>
        <v/>
      </c>
      <c r="Q17" s="39" t="str">
        <f t="shared" si="4"/>
        <v/>
      </c>
      <c r="R17" s="40">
        <f t="shared" si="5"/>
        <v>0</v>
      </c>
      <c r="V17" s="56" t="str">
        <f t="shared" si="2"/>
        <v/>
      </c>
    </row>
    <row r="18" spans="1:22" ht="45" customHeight="1" x14ac:dyDescent="0.2">
      <c r="A18" s="90" t="s">
        <v>49</v>
      </c>
      <c r="B18" s="91"/>
      <c r="C18" s="53"/>
      <c r="D18" s="54"/>
      <c r="E18" s="55"/>
      <c r="F18" s="55"/>
      <c r="G18" s="54"/>
      <c r="H18" s="54"/>
      <c r="I18" s="57"/>
      <c r="J18" s="58"/>
      <c r="K18" s="58"/>
      <c r="L18" s="59" t="str">
        <f t="shared" si="6"/>
        <v/>
      </c>
      <c r="M18" s="59" t="str" cm="1">
        <f t="array" ref="M18">IFERROR(_xlfn.IFS(H18="移乗介護",1000000,H18="入浴支援",1000000,H18="移動支援",300000,H18="排泄支援",300000,H18="見守り・コミュニケーション",300000),"")</f>
        <v/>
      </c>
      <c r="N18" s="59">
        <f t="shared" si="3"/>
        <v>0</v>
      </c>
      <c r="O18" s="60">
        <f t="shared" si="7"/>
        <v>0</v>
      </c>
      <c r="P18" s="38" t="str">
        <f>IF(OR(V18=$V$6,V18=$V$7,V18=$V$8,V18=$V$9,V18=$V$10,V18=$V$11,V18=$V$12,V18=$V$13,V18=$V$14,V18=$V$15,V18=$V$16,V18=$V$17),"",SUMIF($V$6:$V$23,V18,$O$6:$O$23))</f>
        <v/>
      </c>
      <c r="Q18" s="39" t="str">
        <f t="shared" si="4"/>
        <v/>
      </c>
      <c r="R18" s="40">
        <f t="shared" si="5"/>
        <v>0</v>
      </c>
      <c r="V18" s="56" t="str">
        <f t="shared" si="2"/>
        <v/>
      </c>
    </row>
    <row r="19" spans="1:22" ht="45" customHeight="1" x14ac:dyDescent="0.2">
      <c r="A19" s="90" t="s">
        <v>49</v>
      </c>
      <c r="B19" s="91"/>
      <c r="C19" s="53"/>
      <c r="D19" s="54"/>
      <c r="E19" s="55"/>
      <c r="F19" s="55"/>
      <c r="G19" s="54"/>
      <c r="H19" s="54"/>
      <c r="I19" s="57"/>
      <c r="J19" s="58"/>
      <c r="K19" s="58"/>
      <c r="L19" s="59" t="str">
        <f t="shared" si="6"/>
        <v/>
      </c>
      <c r="M19" s="59" t="str" cm="1">
        <f t="array" ref="M19">IFERROR(_xlfn.IFS(H19="移乗介護",1000000,H19="入浴支援",1000000,H19="移動支援",300000,H19="排泄支援",300000,H19="見守り・コミュニケーション",300000),"")</f>
        <v/>
      </c>
      <c r="N19" s="59">
        <f t="shared" si="3"/>
        <v>0</v>
      </c>
      <c r="O19" s="60">
        <f t="shared" si="7"/>
        <v>0</v>
      </c>
      <c r="P19" s="38" t="str">
        <f>IF(OR(V19=$V$6,V19=$V$7,V19=$V$8,V19=$V$9,V19=$V$10,V19=$V$11,V19=$V$12,V19=$V$13,V19=$V$14,V19=$V$15,V19=$V$16,V19=$V$17,V19=$V$18),"",SUMIF($V$6:$V$23,V19,$O$6:$O$23))</f>
        <v/>
      </c>
      <c r="Q19" s="39" t="str">
        <f t="shared" si="4"/>
        <v/>
      </c>
      <c r="R19" s="40">
        <f t="shared" si="5"/>
        <v>0</v>
      </c>
      <c r="V19" s="56" t="str">
        <f t="shared" si="2"/>
        <v/>
      </c>
    </row>
    <row r="20" spans="1:22" ht="45" customHeight="1" x14ac:dyDescent="0.2">
      <c r="A20" s="90" t="s">
        <v>49</v>
      </c>
      <c r="B20" s="91"/>
      <c r="C20" s="53"/>
      <c r="D20" s="54"/>
      <c r="E20" s="55"/>
      <c r="F20" s="55"/>
      <c r="G20" s="54"/>
      <c r="H20" s="54"/>
      <c r="I20" s="57"/>
      <c r="J20" s="58"/>
      <c r="K20" s="58"/>
      <c r="L20" s="59" t="str">
        <f t="shared" si="6"/>
        <v/>
      </c>
      <c r="M20" s="59" t="str" cm="1">
        <f t="array" ref="M20">IFERROR(_xlfn.IFS(H20="移乗介護",1000000,H20="入浴支援",1000000,H20="移動支援",300000,H20="排泄支援",300000,H20="見守り・コミュニケーション",300000),"")</f>
        <v/>
      </c>
      <c r="N20" s="59">
        <f t="shared" si="3"/>
        <v>0</v>
      </c>
      <c r="O20" s="60">
        <f t="shared" si="7"/>
        <v>0</v>
      </c>
      <c r="P20" s="38" t="str">
        <f>IF(OR(V20=$V$6,V20=$V$7,V20=$V$8,V20=$V$9,V20=$V$10,V20=$V$11,V20=$V$12,V20=$V$13,V20=$V$14,V20=$V$15,V20=$V$16,V20=$V$17,V20=$V$18,V20=$V$19),"",SUMIF($V$6:$V$23,V20,$O$6:$O$23))</f>
        <v/>
      </c>
      <c r="Q20" s="39" t="str">
        <f t="shared" si="4"/>
        <v/>
      </c>
      <c r="R20" s="40">
        <f t="shared" si="5"/>
        <v>0</v>
      </c>
      <c r="V20" s="56" t="str">
        <f t="shared" si="2"/>
        <v/>
      </c>
    </row>
    <row r="21" spans="1:22" ht="45" customHeight="1" x14ac:dyDescent="0.2">
      <c r="A21" s="90" t="s">
        <v>49</v>
      </c>
      <c r="B21" s="91"/>
      <c r="C21" s="53"/>
      <c r="D21" s="54"/>
      <c r="E21" s="55"/>
      <c r="F21" s="55"/>
      <c r="G21" s="54"/>
      <c r="H21" s="54"/>
      <c r="I21" s="57"/>
      <c r="J21" s="58"/>
      <c r="K21" s="58"/>
      <c r="L21" s="59" t="str">
        <f t="shared" si="6"/>
        <v/>
      </c>
      <c r="M21" s="59" t="str" cm="1">
        <f t="array" ref="M21">IFERROR(_xlfn.IFS(H21="移乗介護",1000000,H21="入浴支援",1000000,H21="移動支援",300000,H21="排泄支援",300000,H21="見守り・コミュニケーション",300000),"")</f>
        <v/>
      </c>
      <c r="N21" s="59">
        <f t="shared" si="3"/>
        <v>0</v>
      </c>
      <c r="O21" s="60">
        <f t="shared" si="7"/>
        <v>0</v>
      </c>
      <c r="P21" s="38" t="str">
        <f>IF(OR(V21=$V$6,V21=$V$7,V21=$V$8,V21=$V$9,V21=$V$10,V21=$V$11,V21=$V$12,V21=$V$13,V21=$V$14,V21=$V$15,V21=$V$16,V21=$V$17,V21=$V$18,V21=$V$19,V21=$V$20),"",SUMIF($V$6:$V$23,V21,$O$6:$O$23))</f>
        <v/>
      </c>
      <c r="Q21" s="39" t="str">
        <f t="shared" si="4"/>
        <v/>
      </c>
      <c r="R21" s="40">
        <f t="shared" si="5"/>
        <v>0</v>
      </c>
      <c r="V21" s="56" t="str">
        <f t="shared" si="2"/>
        <v/>
      </c>
    </row>
    <row r="22" spans="1:22" ht="45" customHeight="1" x14ac:dyDescent="0.2">
      <c r="A22" s="90" t="s">
        <v>49</v>
      </c>
      <c r="B22" s="91"/>
      <c r="C22" s="53"/>
      <c r="D22" s="54"/>
      <c r="E22" s="55"/>
      <c r="F22" s="55"/>
      <c r="G22" s="54"/>
      <c r="H22" s="54"/>
      <c r="I22" s="57"/>
      <c r="J22" s="58"/>
      <c r="K22" s="58"/>
      <c r="L22" s="59" t="str">
        <f t="shared" si="6"/>
        <v/>
      </c>
      <c r="M22" s="59" t="str" cm="1">
        <f t="array" ref="M22">IFERROR(_xlfn.IFS(H22="移乗介護",1000000,H22="入浴支援",1000000,H22="移動支援",300000,H22="排泄支援",300000,H22="見守り・コミュニケーション",300000),"")</f>
        <v/>
      </c>
      <c r="N22" s="59">
        <f t="shared" si="3"/>
        <v>0</v>
      </c>
      <c r="O22" s="60">
        <f t="shared" si="7"/>
        <v>0</v>
      </c>
      <c r="P22" s="38" t="str">
        <f>IF(OR(V22=$V$6,V22=$V$7,V22=$V$8,V22=$V$9,V22=$V$10,V22=$V$11,V22=$V$12,V22=$V$13,V22=$V$14,V22=$V$15,V22=$V$16,V22=$V$17,V22=$V$18,V22=$V$19,V22=$V$20,V22=$V$21),"",SUMIF($V$6:$V$23,V22,$O$6:$O$23))</f>
        <v/>
      </c>
      <c r="Q22" s="39" t="str">
        <f t="shared" si="4"/>
        <v/>
      </c>
      <c r="R22" s="40">
        <f t="shared" si="5"/>
        <v>0</v>
      </c>
      <c r="V22" s="56" t="str">
        <f t="shared" si="2"/>
        <v/>
      </c>
    </row>
    <row r="23" spans="1:22" ht="45" customHeight="1" x14ac:dyDescent="0.2">
      <c r="A23" s="90" t="s">
        <v>49</v>
      </c>
      <c r="B23" s="91"/>
      <c r="C23" s="53"/>
      <c r="D23" s="54"/>
      <c r="E23" s="55"/>
      <c r="F23" s="55"/>
      <c r="G23" s="54"/>
      <c r="H23" s="54"/>
      <c r="I23" s="57"/>
      <c r="J23" s="58"/>
      <c r="K23" s="58"/>
      <c r="L23" s="59" t="str">
        <f t="shared" si="6"/>
        <v/>
      </c>
      <c r="M23" s="59" t="str" cm="1">
        <f t="array" ref="M23">IFERROR(_xlfn.IFS(H23="移乗介護",1000000,H23="入浴支援",1000000,H23="移動支援",300000,H23="排泄支援",300000,H23="見守り・コミュニケーション",300000),"")</f>
        <v/>
      </c>
      <c r="N23" s="59">
        <f t="shared" si="3"/>
        <v>0</v>
      </c>
      <c r="O23" s="60">
        <f t="shared" si="7"/>
        <v>0</v>
      </c>
      <c r="P23" s="38" t="str">
        <f>IF(OR(V23=$V$6,V23=$V$7,V23=$V$8,V23=$V$9,V23=$V$10,V23=$V$11,V23=$V$12,V23=$V$13,V23=$V$14,V23=$V$15,V23=$V$16,V23=$V$17,V23=$V$18,V23=$V$19,V23=$V$20,V23=$V$21,V23=$V$22),"",SUMIF($V$6:$V$23,V23,$O$6:$O$23))</f>
        <v/>
      </c>
      <c r="Q23" s="39" t="str">
        <f t="shared" si="4"/>
        <v/>
      </c>
      <c r="R23" s="40">
        <f t="shared" si="5"/>
        <v>0</v>
      </c>
      <c r="V23" s="56" t="str">
        <f t="shared" si="2"/>
        <v/>
      </c>
    </row>
    <row r="24" spans="1:22" ht="45" customHeight="1" thickBot="1" x14ac:dyDescent="0.25">
      <c r="A24" s="93" t="s">
        <v>23</v>
      </c>
      <c r="B24" s="94"/>
      <c r="C24" s="22"/>
      <c r="D24" s="22"/>
      <c r="E24" s="23"/>
      <c r="F24" s="23"/>
      <c r="G24" s="24"/>
      <c r="H24" s="22"/>
      <c r="I24" s="25"/>
      <c r="J24" s="26"/>
      <c r="K24" s="26"/>
      <c r="L24" s="63"/>
      <c r="M24" s="63"/>
      <c r="N24" s="63"/>
      <c r="O24" s="64">
        <f>SUM(O6:O23)</f>
        <v>0</v>
      </c>
      <c r="P24" s="41">
        <f>SUM(P6:P23)</f>
        <v>0</v>
      </c>
      <c r="Q24" s="42" t="str">
        <f>IF(P24&gt;0,IFERROR(VLOOKUP($C24,$AE$6:$AF$12,2,FALSE),""),"")</f>
        <v/>
      </c>
      <c r="R24" s="43">
        <f>SUM(R6:R23)</f>
        <v>0</v>
      </c>
      <c r="V24" s="62"/>
    </row>
    <row r="25" spans="1:22" ht="45" customHeight="1" thickBot="1" x14ac:dyDescent="0.25">
      <c r="A25" s="27"/>
      <c r="B25" s="27"/>
      <c r="C25" s="28"/>
      <c r="D25" s="28"/>
      <c r="E25" s="28"/>
      <c r="F25" s="28"/>
      <c r="G25" s="27"/>
      <c r="H25" s="28"/>
      <c r="I25" s="29"/>
      <c r="J25" s="29"/>
      <c r="K25" s="29"/>
      <c r="L25" s="29"/>
      <c r="M25" s="29"/>
      <c r="N25" s="29"/>
      <c r="O25" s="29"/>
      <c r="P25" s="29"/>
      <c r="Q25" s="30"/>
      <c r="R25" s="29"/>
      <c r="V25" s="28"/>
    </row>
    <row r="26" spans="1:22" ht="45" customHeight="1" x14ac:dyDescent="0.2">
      <c r="A26" s="27"/>
      <c r="B26" s="27"/>
      <c r="C26" s="28"/>
      <c r="D26" s="28"/>
      <c r="E26" s="28"/>
      <c r="F26" s="28"/>
      <c r="G26" s="27"/>
      <c r="H26" s="28"/>
      <c r="I26" s="29"/>
      <c r="J26" s="29"/>
      <c r="K26" s="29"/>
      <c r="L26" s="29"/>
      <c r="M26" s="29"/>
      <c r="N26" s="29"/>
      <c r="O26" s="29"/>
      <c r="Q26" s="31" t="s">
        <v>24</v>
      </c>
      <c r="R26" s="44">
        <f>R24</f>
        <v>0</v>
      </c>
      <c r="V26" s="28"/>
    </row>
    <row r="27" spans="1:22" ht="45" customHeight="1" thickBot="1" x14ac:dyDescent="0.25">
      <c r="A27" s="27"/>
      <c r="B27" s="27"/>
      <c r="C27" s="28"/>
      <c r="D27" s="28"/>
      <c r="E27" s="28"/>
      <c r="F27" s="28"/>
      <c r="G27" s="27"/>
      <c r="H27" s="28"/>
      <c r="I27" s="29"/>
      <c r="J27" s="29"/>
      <c r="K27" s="29"/>
      <c r="L27" s="29"/>
      <c r="M27" s="29"/>
      <c r="N27" s="29"/>
      <c r="O27" s="29"/>
      <c r="Q27" s="32" t="s">
        <v>50</v>
      </c>
      <c r="R27" s="45">
        <f>ROUNDDOWN(R26*3/4,-3)</f>
        <v>0</v>
      </c>
      <c r="V27" s="28"/>
    </row>
    <row r="28" spans="1:22" ht="23.1" customHeight="1" x14ac:dyDescent="0.2">
      <c r="A28" s="84" t="s">
        <v>25</v>
      </c>
      <c r="B28" s="85" t="s">
        <v>34</v>
      </c>
      <c r="C28" s="84"/>
      <c r="D28" s="28"/>
      <c r="E28" s="28"/>
      <c r="F28" s="28"/>
      <c r="G28" s="27"/>
      <c r="H28" s="28"/>
      <c r="I28" s="29"/>
      <c r="J28" s="29"/>
      <c r="K28" s="29"/>
      <c r="L28" s="29"/>
      <c r="M28" s="29"/>
      <c r="N28" s="29"/>
      <c r="O28" s="29"/>
      <c r="Q28" s="29"/>
      <c r="R28" s="30"/>
      <c r="V28" s="28"/>
    </row>
    <row r="29" spans="1:22" ht="23.1" customHeight="1" x14ac:dyDescent="0.2">
      <c r="A29" s="86" t="s">
        <v>27</v>
      </c>
      <c r="B29" s="87" t="s">
        <v>26</v>
      </c>
      <c r="C29" s="88"/>
      <c r="D29" s="66"/>
      <c r="E29" s="66"/>
      <c r="F29" s="66"/>
      <c r="G29" s="3"/>
      <c r="H29" s="3"/>
      <c r="I29" s="3"/>
      <c r="J29" s="3"/>
      <c r="Q29" s="35"/>
      <c r="V29" s="66"/>
    </row>
    <row r="30" spans="1:22" ht="23.1" customHeight="1" x14ac:dyDescent="0.2">
      <c r="A30" s="86" t="s">
        <v>29</v>
      </c>
      <c r="B30" s="87" t="s">
        <v>28</v>
      </c>
      <c r="C30" s="88"/>
      <c r="D30" s="66"/>
      <c r="E30" s="66"/>
      <c r="F30" s="66"/>
      <c r="G30" s="3"/>
      <c r="H30" s="3"/>
      <c r="I30" s="3"/>
      <c r="J30" s="3"/>
      <c r="V30" s="66"/>
    </row>
    <row r="31" spans="1:22" ht="23.1" customHeight="1" x14ac:dyDescent="0.2">
      <c r="A31" s="86" t="s">
        <v>30</v>
      </c>
      <c r="B31" s="87" t="s">
        <v>35</v>
      </c>
      <c r="C31" s="88"/>
      <c r="D31" s="66"/>
      <c r="E31" s="66"/>
      <c r="F31" s="66"/>
      <c r="G31" s="65"/>
      <c r="H31" s="3"/>
      <c r="I31" s="66"/>
      <c r="J31" s="3"/>
      <c r="V31" s="66"/>
    </row>
    <row r="32" spans="1:22" s="4" customFormat="1" ht="23.1" customHeight="1" x14ac:dyDescent="0.2">
      <c r="A32" s="86" t="s">
        <v>36</v>
      </c>
      <c r="B32" s="87" t="s">
        <v>37</v>
      </c>
      <c r="C32" s="87"/>
      <c r="D32" s="3"/>
      <c r="E32" s="3"/>
      <c r="F32" s="3"/>
      <c r="G32" s="3"/>
      <c r="H32" s="3"/>
      <c r="I32" s="3"/>
      <c r="J32" s="3"/>
      <c r="V32" s="3"/>
    </row>
    <row r="33" spans="1:15" ht="23.1" customHeight="1" x14ac:dyDescent="0.2">
      <c r="A33" s="86" t="s">
        <v>38</v>
      </c>
      <c r="B33" s="88" t="s">
        <v>39</v>
      </c>
      <c r="C33" s="88"/>
    </row>
    <row r="34" spans="1:15" ht="17.25" customHeight="1" x14ac:dyDescent="0.2">
      <c r="B34" s="67"/>
      <c r="O34" s="37"/>
    </row>
    <row r="35" spans="1:15" s="4" customFormat="1" ht="24.75" customHeight="1" x14ac:dyDescent="0.2"/>
    <row r="36" spans="1:15" s="4" customFormat="1" ht="45.75" customHeight="1" x14ac:dyDescent="0.2">
      <c r="B36" s="47"/>
    </row>
    <row r="37" spans="1:15" s="4" customFormat="1" ht="45" customHeight="1" x14ac:dyDescent="0.2"/>
    <row r="38" spans="1:15" s="4" customFormat="1" ht="24.75" customHeight="1" x14ac:dyDescent="0.2"/>
    <row r="39" spans="1:15" s="4" customFormat="1" ht="24.75" customHeight="1" x14ac:dyDescent="0.2"/>
    <row r="40" spans="1:15" s="4" customFormat="1" ht="24.75" customHeight="1" x14ac:dyDescent="0.2"/>
    <row r="41" spans="1:15" s="4" customFormat="1" ht="24.75" customHeight="1" x14ac:dyDescent="0.2"/>
    <row r="42" spans="1:15" s="4" customFormat="1" ht="24.75" customHeight="1" x14ac:dyDescent="0.2"/>
    <row r="43" spans="1:15" s="4" customFormat="1" ht="24.75" customHeight="1" x14ac:dyDescent="0.2"/>
  </sheetData>
  <mergeCells count="2">
    <mergeCell ref="A24:B24"/>
    <mergeCell ref="A2:R2"/>
  </mergeCells>
  <phoneticPr fontId="2"/>
  <dataValidations count="2">
    <dataValidation type="list" allowBlank="1" showInputMessage="1" showErrorMessage="1" sqref="H6:H23 H65547:H65560 H131083:H131096 H196619:H196632 H262155:H262168 H327691:H327704 H393227:H393240 H458763:H458776 H524299:H524312 H589835:H589848 H655371:H655384 H720907:H720920 H786443:H786456 H851979:H851992 H917515:H917528 H983051:H983064" xr:uid="{992927D2-A008-4B03-B91D-993E22702B68}">
      <formula1>"移乗介護,移動支援,排泄支援,見守り・コミュニケーション,入浴支援"</formula1>
    </dataValidation>
    <dataValidation type="list" allowBlank="1" showInputMessage="1" showErrorMessage="1" sqref="C6:C23 C65547:C65560 C131083:C131096 C196619:C196632 C262155:C262168 C327691:C327704 C393227:C393240 C458763:C458776 C524299:C524312 C589835:C589848 C655371:C655384 C720907:C720920 C786443:C786456 C851979:C851992 C917515:C917528 C983051:C983064" xr:uid="{9DB26CA0-5E16-4549-9F56-3149D3953304}">
      <formula1>"障害者支援施設,グループホーム,居宅介護,重度訪問介護,短期入所,重度障害者等包括支援,障害児入所施設"</formula1>
    </dataValidation>
  </dataValidations>
  <printOptions horizontalCentered="1"/>
  <pageMargins left="0.19685039370078741" right="0.19685039370078741" top="0.39370078740157483" bottom="0.39370078740157483" header="0" footer="0.11811023622047245"/>
  <pageSetup paperSize="9" scale="3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3CFC-9B2A-4042-8646-68A09CFE83B6}">
  <sheetPr>
    <tabColor rgb="FFC00000"/>
    <pageSetUpPr fitToPage="1"/>
  </sheetPr>
  <dimension ref="A1:J40"/>
  <sheetViews>
    <sheetView showGridLines="0" showZeros="0" view="pageBreakPreview" topLeftCell="A5" zoomScale="55" zoomScaleNormal="55" zoomScaleSheetLayoutView="55" workbookViewId="0">
      <selection activeCell="B32" sqref="B32"/>
    </sheetView>
  </sheetViews>
  <sheetFormatPr defaultColWidth="8" defaultRowHeight="14.4" x14ac:dyDescent="0.2"/>
  <cols>
    <col min="1" max="1" width="15.6640625" style="2" customWidth="1"/>
    <col min="2" max="2" width="13.109375" style="2" customWidth="1"/>
    <col min="3" max="8" width="35.6640625" style="2" customWidth="1"/>
    <col min="9" max="9" width="35.6640625" style="4" customWidth="1"/>
    <col min="10" max="10" width="34.88671875" style="2" customWidth="1"/>
    <col min="11" max="26" width="8" style="2"/>
    <col min="27" max="30" width="0" style="2" hidden="1" customWidth="1"/>
    <col min="31" max="16384" width="8" style="2"/>
  </cols>
  <sheetData>
    <row r="1" spans="1:10" ht="30" customHeight="1" x14ac:dyDescent="0.2">
      <c r="A1" s="1" t="s">
        <v>31</v>
      </c>
      <c r="D1" s="3"/>
    </row>
    <row r="2" spans="1:10" ht="44.25" customHeight="1" x14ac:dyDescent="0.2">
      <c r="A2" s="96" t="s">
        <v>61</v>
      </c>
      <c r="B2" s="96"/>
      <c r="C2" s="96"/>
      <c r="D2" s="96"/>
      <c r="E2" s="96"/>
      <c r="F2" s="96"/>
      <c r="G2" s="96"/>
      <c r="H2" s="96"/>
      <c r="I2" s="96"/>
      <c r="J2" s="69"/>
    </row>
    <row r="3" spans="1:10" ht="44.25" customHeight="1" x14ac:dyDescent="0.2">
      <c r="A3" s="97" t="s">
        <v>40</v>
      </c>
      <c r="B3" s="97"/>
      <c r="C3" s="97"/>
      <c r="D3" s="97"/>
      <c r="E3" s="97"/>
      <c r="F3" s="97"/>
      <c r="G3" s="97"/>
      <c r="H3" s="97"/>
      <c r="I3" s="97"/>
      <c r="J3" s="46"/>
    </row>
    <row r="4" spans="1:10" ht="43.5" customHeight="1" thickBot="1" x14ac:dyDescent="0.3">
      <c r="I4" s="9" t="s">
        <v>2</v>
      </c>
    </row>
    <row r="5" spans="1:10" ht="108" customHeight="1" x14ac:dyDescent="0.2">
      <c r="A5" s="10" t="s">
        <v>0</v>
      </c>
      <c r="B5" s="70" t="s">
        <v>3</v>
      </c>
      <c r="C5" s="71" t="s">
        <v>4</v>
      </c>
      <c r="D5" s="72" t="s">
        <v>1</v>
      </c>
      <c r="E5" s="73" t="s">
        <v>5</v>
      </c>
      <c r="F5" s="75" t="s">
        <v>7</v>
      </c>
      <c r="G5" s="20" t="s">
        <v>52</v>
      </c>
      <c r="H5" s="77" t="s">
        <v>43</v>
      </c>
      <c r="I5" s="17" t="s">
        <v>44</v>
      </c>
    </row>
    <row r="6" spans="1:10" ht="45" customHeight="1" x14ac:dyDescent="0.2">
      <c r="A6" s="89" t="s">
        <v>51</v>
      </c>
      <c r="B6" s="92"/>
      <c r="C6" s="74"/>
      <c r="D6" s="18"/>
      <c r="E6" s="19"/>
      <c r="F6" s="76"/>
      <c r="G6" s="81"/>
      <c r="H6" s="82" t="str">
        <f>IF(C6="障害者支援施設",7500000,IF(C6="グループホーム",7500000,""))</f>
        <v/>
      </c>
      <c r="I6" s="40">
        <f>MIN(G6:H6)</f>
        <v>0</v>
      </c>
    </row>
    <row r="7" spans="1:10" ht="45" customHeight="1" x14ac:dyDescent="0.2">
      <c r="A7" s="89" t="str">
        <f>$A$6</f>
        <v>岐阜県</v>
      </c>
      <c r="B7" s="92"/>
      <c r="C7" s="74"/>
      <c r="D7" s="18"/>
      <c r="E7" s="19"/>
      <c r="F7" s="77"/>
      <c r="G7" s="81"/>
      <c r="H7" s="82" t="str">
        <f t="shared" ref="H7:H19" si="0">IF(C7="障害者支援施設",7500000,IF(C7="グループホーム",7500000,""))</f>
        <v/>
      </c>
      <c r="I7" s="40">
        <f t="shared" ref="I7:I19" si="1">MIN(G7:H7)</f>
        <v>0</v>
      </c>
    </row>
    <row r="8" spans="1:10" ht="45" customHeight="1" x14ac:dyDescent="0.2">
      <c r="A8" s="89" t="str">
        <f t="shared" ref="A8:A19" si="2">$A$6</f>
        <v>岐阜県</v>
      </c>
      <c r="B8" s="92"/>
      <c r="C8" s="74"/>
      <c r="D8" s="18"/>
      <c r="E8" s="19"/>
      <c r="F8" s="76"/>
      <c r="G8" s="81"/>
      <c r="H8" s="82" t="str">
        <f t="shared" si="0"/>
        <v/>
      </c>
      <c r="I8" s="40">
        <f t="shared" si="1"/>
        <v>0</v>
      </c>
    </row>
    <row r="9" spans="1:10" ht="45" customHeight="1" x14ac:dyDescent="0.2">
      <c r="A9" s="89" t="str">
        <f t="shared" si="2"/>
        <v>岐阜県</v>
      </c>
      <c r="B9" s="92"/>
      <c r="C9" s="74"/>
      <c r="D9" s="18"/>
      <c r="E9" s="19"/>
      <c r="F9" s="77"/>
      <c r="G9" s="81"/>
      <c r="H9" s="82" t="str">
        <f t="shared" si="0"/>
        <v/>
      </c>
      <c r="I9" s="40">
        <f t="shared" si="1"/>
        <v>0</v>
      </c>
    </row>
    <row r="10" spans="1:10" ht="45" customHeight="1" x14ac:dyDescent="0.2">
      <c r="A10" s="89" t="str">
        <f t="shared" si="2"/>
        <v>岐阜県</v>
      </c>
      <c r="B10" s="92"/>
      <c r="C10" s="74"/>
      <c r="D10" s="18"/>
      <c r="E10" s="19"/>
      <c r="F10" s="76"/>
      <c r="G10" s="81"/>
      <c r="H10" s="82" t="str">
        <f t="shared" si="0"/>
        <v/>
      </c>
      <c r="I10" s="40">
        <f t="shared" si="1"/>
        <v>0</v>
      </c>
    </row>
    <row r="11" spans="1:10" ht="45" customHeight="1" x14ac:dyDescent="0.2">
      <c r="A11" s="89" t="str">
        <f t="shared" si="2"/>
        <v>岐阜県</v>
      </c>
      <c r="B11" s="92"/>
      <c r="C11" s="74"/>
      <c r="D11" s="18"/>
      <c r="E11" s="19"/>
      <c r="F11" s="77"/>
      <c r="G11" s="81"/>
      <c r="H11" s="82" t="str">
        <f t="shared" si="0"/>
        <v/>
      </c>
      <c r="I11" s="40">
        <f t="shared" si="1"/>
        <v>0</v>
      </c>
    </row>
    <row r="12" spans="1:10" ht="45" customHeight="1" x14ac:dyDescent="0.2">
      <c r="A12" s="89" t="str">
        <f t="shared" si="2"/>
        <v>岐阜県</v>
      </c>
      <c r="B12" s="92"/>
      <c r="C12" s="74"/>
      <c r="D12" s="18"/>
      <c r="E12" s="19"/>
      <c r="F12" s="76"/>
      <c r="G12" s="81"/>
      <c r="H12" s="82" t="str">
        <f t="shared" si="0"/>
        <v/>
      </c>
      <c r="I12" s="40">
        <f t="shared" si="1"/>
        <v>0</v>
      </c>
    </row>
    <row r="13" spans="1:10" ht="45" customHeight="1" x14ac:dyDescent="0.2">
      <c r="A13" s="89" t="str">
        <f t="shared" si="2"/>
        <v>岐阜県</v>
      </c>
      <c r="B13" s="92"/>
      <c r="C13" s="74"/>
      <c r="D13" s="18"/>
      <c r="E13" s="19"/>
      <c r="F13" s="77"/>
      <c r="G13" s="81"/>
      <c r="H13" s="82" t="str">
        <f t="shared" si="0"/>
        <v/>
      </c>
      <c r="I13" s="40">
        <f t="shared" si="1"/>
        <v>0</v>
      </c>
    </row>
    <row r="14" spans="1:10" ht="45" customHeight="1" x14ac:dyDescent="0.2">
      <c r="A14" s="89" t="str">
        <f t="shared" si="2"/>
        <v>岐阜県</v>
      </c>
      <c r="B14" s="92"/>
      <c r="C14" s="74"/>
      <c r="D14" s="18"/>
      <c r="E14" s="19"/>
      <c r="F14" s="76"/>
      <c r="G14" s="81"/>
      <c r="H14" s="82" t="str">
        <f t="shared" si="0"/>
        <v/>
      </c>
      <c r="I14" s="40">
        <f t="shared" si="1"/>
        <v>0</v>
      </c>
    </row>
    <row r="15" spans="1:10" ht="45" customHeight="1" x14ac:dyDescent="0.2">
      <c r="A15" s="89" t="str">
        <f t="shared" si="2"/>
        <v>岐阜県</v>
      </c>
      <c r="B15" s="92"/>
      <c r="C15" s="74"/>
      <c r="D15" s="18"/>
      <c r="E15" s="19"/>
      <c r="F15" s="77"/>
      <c r="G15" s="81"/>
      <c r="H15" s="82" t="str">
        <f t="shared" si="0"/>
        <v/>
      </c>
      <c r="I15" s="40">
        <f t="shared" si="1"/>
        <v>0</v>
      </c>
    </row>
    <row r="16" spans="1:10" ht="45" customHeight="1" x14ac:dyDescent="0.2">
      <c r="A16" s="89" t="str">
        <f t="shared" si="2"/>
        <v>岐阜県</v>
      </c>
      <c r="B16" s="92"/>
      <c r="C16" s="74"/>
      <c r="D16" s="18"/>
      <c r="E16" s="19"/>
      <c r="F16" s="76"/>
      <c r="G16" s="81"/>
      <c r="H16" s="82" t="str">
        <f t="shared" si="0"/>
        <v/>
      </c>
      <c r="I16" s="40">
        <f t="shared" si="1"/>
        <v>0</v>
      </c>
    </row>
    <row r="17" spans="1:10" ht="45" customHeight="1" x14ac:dyDescent="0.2">
      <c r="A17" s="89" t="str">
        <f t="shared" si="2"/>
        <v>岐阜県</v>
      </c>
      <c r="B17" s="92"/>
      <c r="C17" s="74"/>
      <c r="D17" s="18"/>
      <c r="E17" s="19"/>
      <c r="F17" s="77"/>
      <c r="G17" s="81"/>
      <c r="H17" s="82" t="str">
        <f t="shared" si="0"/>
        <v/>
      </c>
      <c r="I17" s="40">
        <f t="shared" si="1"/>
        <v>0</v>
      </c>
    </row>
    <row r="18" spans="1:10" ht="45" customHeight="1" x14ac:dyDescent="0.2">
      <c r="A18" s="89" t="str">
        <f t="shared" si="2"/>
        <v>岐阜県</v>
      </c>
      <c r="B18" s="92"/>
      <c r="C18" s="74"/>
      <c r="D18" s="18"/>
      <c r="E18" s="19"/>
      <c r="F18" s="76"/>
      <c r="G18" s="81"/>
      <c r="H18" s="82" t="str">
        <f t="shared" si="0"/>
        <v/>
      </c>
      <c r="I18" s="40">
        <f t="shared" si="1"/>
        <v>0</v>
      </c>
    </row>
    <row r="19" spans="1:10" ht="45" customHeight="1" x14ac:dyDescent="0.2">
      <c r="A19" s="89" t="str">
        <f t="shared" si="2"/>
        <v>岐阜県</v>
      </c>
      <c r="B19" s="92"/>
      <c r="C19" s="74"/>
      <c r="D19" s="18"/>
      <c r="E19" s="19"/>
      <c r="F19" s="77"/>
      <c r="G19" s="81"/>
      <c r="H19" s="82" t="str">
        <f t="shared" si="0"/>
        <v/>
      </c>
      <c r="I19" s="40">
        <f t="shared" si="1"/>
        <v>0</v>
      </c>
    </row>
    <row r="20" spans="1:10" ht="45" customHeight="1" thickBot="1" x14ac:dyDescent="0.25">
      <c r="A20" s="93" t="s">
        <v>23</v>
      </c>
      <c r="B20" s="94"/>
      <c r="C20" s="22"/>
      <c r="D20" s="22"/>
      <c r="E20" s="23"/>
      <c r="F20" s="78"/>
      <c r="G20" s="24"/>
      <c r="H20" s="80"/>
      <c r="I20" s="79">
        <f>SUM(I6:I19)</f>
        <v>0</v>
      </c>
    </row>
    <row r="21" spans="1:10" ht="45" customHeight="1" thickBot="1" x14ac:dyDescent="0.25">
      <c r="A21" s="27"/>
      <c r="B21" s="27"/>
      <c r="C21" s="28"/>
      <c r="D21" s="28"/>
      <c r="E21" s="28"/>
      <c r="F21" s="28"/>
      <c r="G21" s="28"/>
      <c r="H21" s="28"/>
      <c r="I21" s="27"/>
      <c r="J21" s="29"/>
    </row>
    <row r="22" spans="1:10" ht="45" customHeight="1" x14ac:dyDescent="0.2">
      <c r="A22" s="27"/>
      <c r="B22" s="27"/>
      <c r="C22" s="28"/>
      <c r="D22" s="28"/>
      <c r="E22" s="28"/>
      <c r="G22" s="29"/>
      <c r="H22" s="31" t="s">
        <v>47</v>
      </c>
      <c r="I22" s="44">
        <f>I20</f>
        <v>0</v>
      </c>
    </row>
    <row r="23" spans="1:10" ht="45" customHeight="1" thickBot="1" x14ac:dyDescent="0.25">
      <c r="A23" s="27"/>
      <c r="B23" s="27"/>
      <c r="C23" s="28"/>
      <c r="D23" s="28"/>
      <c r="E23" s="28"/>
      <c r="G23" s="29"/>
      <c r="H23" s="32" t="s">
        <v>53</v>
      </c>
      <c r="I23" s="45">
        <f>ROUNDDOWN(I22*3/4,-3)</f>
        <v>0</v>
      </c>
    </row>
    <row r="24" spans="1:10" ht="20.25" customHeight="1" x14ac:dyDescent="0.2">
      <c r="J24" s="34"/>
    </row>
    <row r="25" spans="1:10" ht="20.25" customHeight="1" x14ac:dyDescent="0.2"/>
    <row r="26" spans="1:10" ht="20.25" customHeight="1" x14ac:dyDescent="0.2">
      <c r="A26" s="68" t="s">
        <v>25</v>
      </c>
      <c r="B26" s="5" t="s">
        <v>32</v>
      </c>
    </row>
    <row r="27" spans="1:10" ht="20.25" customHeight="1" x14ac:dyDescent="0.2">
      <c r="A27" s="68" t="s">
        <v>27</v>
      </c>
      <c r="B27" s="5" t="s">
        <v>33</v>
      </c>
      <c r="I27" s="33"/>
    </row>
    <row r="28" spans="1:10" ht="20.25" customHeight="1" x14ac:dyDescent="0.2">
      <c r="A28" s="68" t="s">
        <v>29</v>
      </c>
      <c r="B28" s="5" t="s">
        <v>42</v>
      </c>
      <c r="I28" s="33"/>
    </row>
    <row r="29" spans="1:10" s="4" customFormat="1" ht="20.25" customHeight="1" x14ac:dyDescent="0.2">
      <c r="A29" s="68" t="s">
        <v>30</v>
      </c>
      <c r="B29" s="5" t="s">
        <v>41</v>
      </c>
      <c r="I29" s="36"/>
    </row>
    <row r="30" spans="1:10" s="4" customFormat="1" ht="20.25" customHeight="1" x14ac:dyDescent="0.2">
      <c r="A30" s="68" t="s">
        <v>36</v>
      </c>
      <c r="B30" s="5" t="s">
        <v>45</v>
      </c>
    </row>
    <row r="31" spans="1:10" ht="20.25" customHeight="1" x14ac:dyDescent="0.2">
      <c r="A31" s="68" t="s">
        <v>38</v>
      </c>
      <c r="B31" s="5" t="s">
        <v>62</v>
      </c>
    </row>
    <row r="32" spans="1:10" s="4" customFormat="1" ht="24.75" customHeight="1" x14ac:dyDescent="0.2"/>
    <row r="33" spans="2:9" s="4" customFormat="1" ht="45.75" customHeight="1" x14ac:dyDescent="0.2">
      <c r="B33" s="6"/>
      <c r="I33" s="36"/>
    </row>
    <row r="34" spans="2:9" s="4" customFormat="1" ht="45" customHeight="1" x14ac:dyDescent="0.2"/>
    <row r="35" spans="2:9" s="4" customFormat="1" ht="24.75" customHeight="1" x14ac:dyDescent="0.2"/>
    <row r="36" spans="2:9" s="4" customFormat="1" ht="24.75" customHeight="1" x14ac:dyDescent="0.2"/>
    <row r="37" spans="2:9" s="4" customFormat="1" ht="24.75" customHeight="1" x14ac:dyDescent="0.2"/>
    <row r="38" spans="2:9" s="4" customFormat="1" ht="24.75" customHeight="1" x14ac:dyDescent="0.2"/>
    <row r="39" spans="2:9" s="4" customFormat="1" ht="24.75" customHeight="1" x14ac:dyDescent="0.2"/>
    <row r="40" spans="2:9" s="4" customFormat="1" ht="24.75" customHeight="1" x14ac:dyDescent="0.2"/>
  </sheetData>
  <mergeCells count="3">
    <mergeCell ref="A20:B20"/>
    <mergeCell ref="A2:I2"/>
    <mergeCell ref="A3:I3"/>
  </mergeCells>
  <phoneticPr fontId="2"/>
  <dataValidations count="2">
    <dataValidation type="list" allowBlank="1" showInputMessage="1" showErrorMessage="1" sqref="C65544:C65557 C131080:C131093 C196616:C196629 C262152:C262165 C327688:C327701 C393224:C393237 C458760:C458773 C524296:C524309 C589832:C589845 C655368:C655381 C720904:C720917 C786440:C786453 C851976:C851989 C917512:C917525 C983048:C983061" xr:uid="{0EF3B27F-8AD3-4026-8763-54C33517599D}">
      <formula1>"障害者支援施設,グループホーム,居宅介護,重度訪問介護,短期入所,重度障害者等包括支援,障害児入所施設"</formula1>
    </dataValidation>
    <dataValidation type="list" allowBlank="1" showInputMessage="1" showErrorMessage="1" sqref="C6:C19" xr:uid="{58FA9149-C4C2-4C9B-993B-8C57F6075CFA}">
      <formula1>"障害者支援施設,グループホーム"</formula1>
    </dataValidation>
  </dataValidations>
  <printOptions horizontalCentered="1"/>
  <pageMargins left="0.19685039370078741" right="0.19685039370078741" top="0.39370078740157483" bottom="0.39370078740157483" header="0.51181102362204722" footer="0.51181102362204722"/>
  <pageSetup paperSize="9" scale="4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別紙１－１(1)　補助協議額総表</vt:lpstr>
      <vt:lpstr>別紙１－１(２)　補助協議額総表 </vt:lpstr>
      <vt:lpstr>'別紙１－１(1)　補助協議額総表'!Print_Area</vt:lpstr>
      <vt:lpstr>'別紙１－１(２)　補助協議額総表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小西 里奈</cp:lastModifiedBy>
  <cp:lastPrinted>2024-05-16T01:32:47Z</cp:lastPrinted>
  <dcterms:modified xsi:type="dcterms:W3CDTF">2024-05-16T07:02:49Z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2024-05-16T00:52:01Z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34ef201a-79c7-4b8d-b183-8c0842288508</vt:lpwstr>
  </property>
  <property fmtid="{D5CDD505-2E9C-101B-9397-08002B2CF9AE}" pid="8" name="MSIP_Label_defa4170-0d19-0005-0004-bc88714345d2_ContentBits">
    <vt:lpwstr>0</vt:lpwstr>
  </property>
</Properties>
</file>