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5環境生活部\0411県民生活課\コミュニティ担当\⑩共助の仕組み検討会\令和２年度\"/>
    </mc:Choice>
  </mc:AlternateContent>
  <bookViews>
    <workbookView xWindow="0" yWindow="0" windowWidth="20490" windowHeight="6930"/>
  </bookViews>
  <sheets>
    <sheet name="市町村別（建制順）" sheetId="1" r:id="rId1"/>
    <sheet name="市町村別 (圏域)" sheetId="3" r:id="rId2"/>
    <sheet name="警察署別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P33" i="1"/>
  <c r="P20" i="1"/>
  <c r="P10" i="1"/>
  <c r="P8" i="1"/>
  <c r="P7" i="1"/>
  <c r="P9" i="1"/>
  <c r="Q49" i="3"/>
  <c r="G49" i="1" l="1"/>
  <c r="I8" i="1"/>
  <c r="R49" i="1"/>
  <c r="O49" i="1"/>
  <c r="P8" i="3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7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7" i="3"/>
  <c r="P11" i="1" l="1"/>
  <c r="P12" i="1"/>
  <c r="P13" i="1"/>
  <c r="P14" i="1"/>
  <c r="P15" i="1"/>
  <c r="P16" i="1"/>
  <c r="P17" i="1"/>
  <c r="P18" i="1"/>
  <c r="P19" i="1"/>
  <c r="P21" i="1"/>
  <c r="P22" i="1"/>
  <c r="P23" i="1"/>
  <c r="P24" i="1"/>
  <c r="P25" i="1"/>
  <c r="P26" i="1"/>
  <c r="P27" i="1"/>
  <c r="P28" i="1"/>
  <c r="P29" i="1"/>
  <c r="P30" i="1"/>
  <c r="P31" i="1"/>
  <c r="P32" i="1"/>
  <c r="P34" i="1"/>
  <c r="P35" i="1"/>
  <c r="P36" i="1"/>
  <c r="P38" i="1"/>
  <c r="P39" i="1"/>
  <c r="P40" i="1"/>
  <c r="P41" i="1"/>
  <c r="P42" i="1"/>
  <c r="P43" i="1"/>
  <c r="P44" i="1"/>
  <c r="P45" i="1"/>
  <c r="P46" i="1"/>
  <c r="P47" i="1"/>
  <c r="P48" i="1"/>
  <c r="Q8" i="1"/>
  <c r="S16" i="3" s="1"/>
  <c r="Q9" i="1"/>
  <c r="Q10" i="1"/>
  <c r="Q11" i="1"/>
  <c r="S27" i="3" s="1"/>
  <c r="Q12" i="1"/>
  <c r="S41" i="3" s="1"/>
  <c r="Q13" i="1"/>
  <c r="Q14" i="1"/>
  <c r="Q15" i="1"/>
  <c r="Q16" i="1"/>
  <c r="S43" i="3" s="1"/>
  <c r="Q17" i="1"/>
  <c r="Q18" i="1"/>
  <c r="Q19" i="1"/>
  <c r="Q20" i="1"/>
  <c r="Q21" i="1"/>
  <c r="Q22" i="1"/>
  <c r="S11" i="3" s="1"/>
  <c r="Q23" i="1"/>
  <c r="Q24" i="1"/>
  <c r="S12" i="3" s="1"/>
  <c r="Q25" i="1"/>
  <c r="Q26" i="1"/>
  <c r="S47" i="3" s="1"/>
  <c r="Q27" i="1"/>
  <c r="Q28" i="1"/>
  <c r="S13" i="3" s="1"/>
  <c r="Q29" i="1"/>
  <c r="Q30" i="1"/>
  <c r="Q31" i="1"/>
  <c r="S19" i="3" s="1"/>
  <c r="Q32" i="1"/>
  <c r="S20" i="3" s="1"/>
  <c r="Q33" i="1"/>
  <c r="Q34" i="1"/>
  <c r="Q35" i="1"/>
  <c r="S23" i="3" s="1"/>
  <c r="Q36" i="1"/>
  <c r="S24" i="3" s="1"/>
  <c r="Q37" i="1"/>
  <c r="Q38" i="1"/>
  <c r="Q39" i="1"/>
  <c r="S15" i="3" s="1"/>
  <c r="Q40" i="1"/>
  <c r="S32" i="3" s="1"/>
  <c r="Q41" i="1"/>
  <c r="Q42" i="1"/>
  <c r="Q43" i="1"/>
  <c r="S35" i="3" s="1"/>
  <c r="Q44" i="1"/>
  <c r="S36" i="3" s="1"/>
  <c r="Q45" i="1"/>
  <c r="Q46" i="1"/>
  <c r="Q47" i="1"/>
  <c r="S39" i="3" s="1"/>
  <c r="Q48" i="1"/>
  <c r="Q7" i="1"/>
  <c r="S8" i="3"/>
  <c r="S9" i="3"/>
  <c r="S10" i="3"/>
  <c r="S14" i="3"/>
  <c r="S17" i="3"/>
  <c r="S18" i="3"/>
  <c r="S21" i="3"/>
  <c r="S22" i="3"/>
  <c r="S25" i="3"/>
  <c r="S26" i="3"/>
  <c r="S28" i="3"/>
  <c r="S29" i="3"/>
  <c r="S30" i="3"/>
  <c r="S31" i="3"/>
  <c r="S33" i="3"/>
  <c r="S34" i="3"/>
  <c r="S37" i="3"/>
  <c r="S38" i="3"/>
  <c r="S40" i="3"/>
  <c r="S42" i="3"/>
  <c r="S44" i="3"/>
  <c r="S45" i="3"/>
  <c r="S46" i="3"/>
  <c r="S48" i="3"/>
  <c r="S7" i="3"/>
  <c r="P49" i="1" l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7" i="3"/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7" i="3"/>
  <c r="D7" i="3"/>
  <c r="E7" i="3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7" i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H9" i="1"/>
  <c r="H11" i="1"/>
  <c r="H12" i="1"/>
  <c r="H13" i="1"/>
  <c r="H14" i="1"/>
  <c r="H15" i="1"/>
  <c r="H16" i="1"/>
  <c r="H18" i="1"/>
  <c r="H23" i="1"/>
  <c r="H25" i="1"/>
  <c r="H26" i="1"/>
  <c r="H27" i="1"/>
  <c r="H28" i="1"/>
  <c r="H31" i="1"/>
  <c r="H33" i="1"/>
  <c r="H34" i="1"/>
  <c r="H35" i="1"/>
  <c r="H36" i="1"/>
  <c r="H37" i="1"/>
  <c r="H38" i="1"/>
  <c r="H39" i="1"/>
  <c r="H40" i="1"/>
  <c r="H41" i="1"/>
  <c r="H42" i="1"/>
  <c r="H43" i="1"/>
  <c r="H44" i="1"/>
  <c r="H47" i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1" i="3"/>
  <c r="H42" i="3"/>
  <c r="H43" i="3"/>
  <c r="H44" i="3"/>
  <c r="H45" i="3"/>
  <c r="H46" i="3"/>
  <c r="H47" i="3"/>
  <c r="H48" i="3"/>
  <c r="H7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H49" i="3" l="1"/>
  <c r="G49" i="3"/>
  <c r="F49" i="3"/>
  <c r="E49" i="3"/>
  <c r="F49" i="1"/>
  <c r="E49" i="1"/>
  <c r="D49" i="1"/>
  <c r="S49" i="3"/>
  <c r="R49" i="3"/>
  <c r="P49" i="3"/>
  <c r="D49" i="3"/>
  <c r="Q49" i="1" l="1"/>
  <c r="C49" i="1"/>
</calcChain>
</file>

<file path=xl/sharedStrings.xml><?xml version="1.0" encoding="utf-8"?>
<sst xmlns="http://schemas.openxmlformats.org/spreadsheetml/2006/main" count="303" uniqueCount="151">
  <si>
    <t>岐阜市</t>
  </si>
  <si>
    <t>大垣市</t>
    <rPh sb="0" eb="2">
      <t>オオガキ</t>
    </rPh>
    <rPh sb="2" eb="3">
      <t>シ</t>
    </rPh>
    <phoneticPr fontId="3"/>
  </si>
  <si>
    <t>高山市</t>
    <rPh sb="0" eb="3">
      <t>タカヤマシ</t>
    </rPh>
    <phoneticPr fontId="3"/>
  </si>
  <si>
    <t>多治見市</t>
    <rPh sb="0" eb="3">
      <t>タジミ</t>
    </rPh>
    <rPh sb="3" eb="4">
      <t>シ</t>
    </rPh>
    <phoneticPr fontId="3"/>
  </si>
  <si>
    <t>関市</t>
    <rPh sb="0" eb="1">
      <t>セキ</t>
    </rPh>
    <rPh sb="1" eb="2">
      <t>シ</t>
    </rPh>
    <phoneticPr fontId="3"/>
  </si>
  <si>
    <t>中津川市</t>
    <rPh sb="0" eb="3">
      <t>ナカツガワ</t>
    </rPh>
    <rPh sb="3" eb="4">
      <t>シ</t>
    </rPh>
    <phoneticPr fontId="3"/>
  </si>
  <si>
    <t>美濃市</t>
    <rPh sb="0" eb="2">
      <t>ミノ</t>
    </rPh>
    <rPh sb="2" eb="3">
      <t>シ</t>
    </rPh>
    <phoneticPr fontId="3"/>
  </si>
  <si>
    <t>瑞浪市</t>
    <rPh sb="0" eb="3">
      <t>ミズナミシ</t>
    </rPh>
    <phoneticPr fontId="3"/>
  </si>
  <si>
    <t>羽島市</t>
    <rPh sb="0" eb="3">
      <t>ハシマシ</t>
    </rPh>
    <phoneticPr fontId="3"/>
  </si>
  <si>
    <t>恵那市</t>
    <rPh sb="0" eb="2">
      <t>エナ</t>
    </rPh>
    <rPh sb="2" eb="3">
      <t>シ</t>
    </rPh>
    <phoneticPr fontId="3"/>
  </si>
  <si>
    <t>美濃加茂市</t>
    <rPh sb="0" eb="4">
      <t>ミノカモ</t>
    </rPh>
    <rPh sb="4" eb="5">
      <t>シ</t>
    </rPh>
    <phoneticPr fontId="3"/>
  </si>
  <si>
    <t>土岐市</t>
    <rPh sb="0" eb="2">
      <t>トキ</t>
    </rPh>
    <rPh sb="2" eb="3">
      <t>シ</t>
    </rPh>
    <phoneticPr fontId="3"/>
  </si>
  <si>
    <t>各務原市</t>
    <rPh sb="0" eb="3">
      <t>カカミガハラ</t>
    </rPh>
    <rPh sb="3" eb="4">
      <t>シ</t>
    </rPh>
    <phoneticPr fontId="3"/>
  </si>
  <si>
    <t>可児市</t>
    <rPh sb="0" eb="3">
      <t>カニシ</t>
    </rPh>
    <phoneticPr fontId="3"/>
  </si>
  <si>
    <t>山県市</t>
    <rPh sb="0" eb="2">
      <t>ヤマガタ</t>
    </rPh>
    <rPh sb="2" eb="3">
      <t>シ</t>
    </rPh>
    <phoneticPr fontId="3"/>
  </si>
  <si>
    <t>瑞穂市</t>
    <rPh sb="0" eb="2">
      <t>ミズホ</t>
    </rPh>
    <rPh sb="2" eb="3">
      <t>シ</t>
    </rPh>
    <phoneticPr fontId="3"/>
  </si>
  <si>
    <t>飛騨市</t>
    <rPh sb="0" eb="3">
      <t>ヒダシ</t>
    </rPh>
    <phoneticPr fontId="3"/>
  </si>
  <si>
    <t>本巣市</t>
    <rPh sb="0" eb="2">
      <t>モトス</t>
    </rPh>
    <rPh sb="2" eb="3">
      <t>シ</t>
    </rPh>
    <phoneticPr fontId="3"/>
  </si>
  <si>
    <t>郡上市</t>
    <rPh sb="0" eb="2">
      <t>グジョウ</t>
    </rPh>
    <rPh sb="2" eb="3">
      <t>シ</t>
    </rPh>
    <phoneticPr fontId="3"/>
  </si>
  <si>
    <t>下呂市</t>
    <rPh sb="0" eb="2">
      <t>ゲロ</t>
    </rPh>
    <rPh sb="2" eb="3">
      <t>シ</t>
    </rPh>
    <phoneticPr fontId="3"/>
  </si>
  <si>
    <t>海津市</t>
    <rPh sb="0" eb="2">
      <t>カイヅ</t>
    </rPh>
    <rPh sb="2" eb="3">
      <t>シ</t>
    </rPh>
    <phoneticPr fontId="3"/>
  </si>
  <si>
    <t>岐南町</t>
    <rPh sb="0" eb="3">
      <t>ギナンチョウ</t>
    </rPh>
    <phoneticPr fontId="3"/>
  </si>
  <si>
    <t>笠松町</t>
    <rPh sb="0" eb="3">
      <t>カサマツチョウ</t>
    </rPh>
    <phoneticPr fontId="3"/>
  </si>
  <si>
    <t>養老町</t>
    <rPh sb="0" eb="3">
      <t>ヨウロウチョウ</t>
    </rPh>
    <phoneticPr fontId="3"/>
  </si>
  <si>
    <t>垂井町</t>
    <rPh sb="0" eb="3">
      <t>タルイチョウ</t>
    </rPh>
    <phoneticPr fontId="3"/>
  </si>
  <si>
    <t>関ケ原町</t>
    <rPh sb="0" eb="3">
      <t>セキガハラ</t>
    </rPh>
    <rPh sb="3" eb="4">
      <t>チョウ</t>
    </rPh>
    <phoneticPr fontId="3"/>
  </si>
  <si>
    <t>神戸町</t>
    <rPh sb="0" eb="3">
      <t>ゴウドチョウ</t>
    </rPh>
    <phoneticPr fontId="3"/>
  </si>
  <si>
    <t>輪之内町</t>
    <rPh sb="0" eb="4">
      <t>ワノウチチョウ</t>
    </rPh>
    <phoneticPr fontId="3"/>
  </si>
  <si>
    <t>安八町</t>
    <rPh sb="0" eb="2">
      <t>アンパチ</t>
    </rPh>
    <rPh sb="2" eb="3">
      <t>マチ</t>
    </rPh>
    <phoneticPr fontId="3"/>
  </si>
  <si>
    <t>揖斐川町</t>
    <rPh sb="0" eb="4">
      <t>イビガワチョウ</t>
    </rPh>
    <phoneticPr fontId="3"/>
  </si>
  <si>
    <t>大野町</t>
    <rPh sb="0" eb="3">
      <t>オオノチョウ</t>
    </rPh>
    <phoneticPr fontId="3"/>
  </si>
  <si>
    <t>池田町</t>
    <rPh sb="0" eb="3">
      <t>イケダチョウ</t>
    </rPh>
    <phoneticPr fontId="3"/>
  </si>
  <si>
    <t>北方町</t>
    <rPh sb="0" eb="3">
      <t>キタガタマチ</t>
    </rPh>
    <phoneticPr fontId="3"/>
  </si>
  <si>
    <t>坂祝町</t>
    <rPh sb="0" eb="3">
      <t>サカホギチョウ</t>
    </rPh>
    <phoneticPr fontId="3"/>
  </si>
  <si>
    <t>富加町</t>
    <rPh sb="0" eb="3">
      <t>トミカチョウ</t>
    </rPh>
    <phoneticPr fontId="3"/>
  </si>
  <si>
    <t>川辺町</t>
    <rPh sb="0" eb="3">
      <t>カワベチョウ</t>
    </rPh>
    <phoneticPr fontId="3"/>
  </si>
  <si>
    <t>七宗町</t>
    <rPh sb="0" eb="3">
      <t>ヒチソウチョウ</t>
    </rPh>
    <phoneticPr fontId="3"/>
  </si>
  <si>
    <t>八百津町</t>
    <rPh sb="0" eb="4">
      <t>ヤオツチョウ</t>
    </rPh>
    <phoneticPr fontId="3"/>
  </si>
  <si>
    <t>白川町</t>
    <rPh sb="0" eb="3">
      <t>シラカワチョウ</t>
    </rPh>
    <phoneticPr fontId="3"/>
  </si>
  <si>
    <t>東白川村</t>
    <rPh sb="0" eb="4">
      <t>ヒガシシラカワムラ</t>
    </rPh>
    <phoneticPr fontId="3"/>
  </si>
  <si>
    <t>御嵩町</t>
    <rPh sb="0" eb="3">
      <t>ミタケチョウ</t>
    </rPh>
    <phoneticPr fontId="3"/>
  </si>
  <si>
    <t>白川村</t>
    <rPh sb="0" eb="3">
      <t>シラカワムラ</t>
    </rPh>
    <phoneticPr fontId="3"/>
  </si>
  <si>
    <t>防災</t>
    <rPh sb="0" eb="2">
      <t>ボウサイ</t>
    </rPh>
    <phoneticPr fontId="2"/>
  </si>
  <si>
    <t>平成29年4月1日現在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</si>
  <si>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補足</t>
    <rPh sb="0" eb="2">
      <t>ホソク</t>
    </rPh>
    <phoneticPr fontId="2"/>
  </si>
  <si>
    <t>https://www.pref.gifu.lg.jp/kurashi/npo-tiiki/npo-volunteer/11260/joho/</t>
  </si>
  <si>
    <t>https://www.pref.gifu.lg.jp/kyoiku/sports/tiiki-sports/</t>
    <phoneticPr fontId="2"/>
  </si>
  <si>
    <t>平成30年10月31日現在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</si>
  <si>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https://www.pref.gifu.lg.jp/kodomo/tiiki-fukushi-sonota/tiiki-fukushi/11219/index_22760.html</t>
  </si>
  <si>
    <t>平成29年10月1日現在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</si>
  <si>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https://www.pref.gifu.lg.jp/sangyo/nogyo/horei/c11427/index_7567.html</t>
  </si>
  <si>
    <t>自治会加入率</t>
    <rPh sb="0" eb="3">
      <t>ジチカイ</t>
    </rPh>
    <rPh sb="3" eb="5">
      <t>カニュウ</t>
    </rPh>
    <rPh sb="5" eb="6">
      <t>リツ</t>
    </rPh>
    <phoneticPr fontId="2"/>
  </si>
  <si>
    <t>市町村により算定方法は異なる</t>
    <rPh sb="0" eb="3">
      <t>シチョウソン</t>
    </rPh>
    <rPh sb="6" eb="8">
      <t>サンテイ</t>
    </rPh>
    <rPh sb="8" eb="10">
      <t>ホウホウ</t>
    </rPh>
    <rPh sb="11" eb="12">
      <t>コト</t>
    </rPh>
    <phoneticPr fontId="2"/>
  </si>
  <si>
    <t>スポーツ</t>
    <phoneticPr fontId="2"/>
  </si>
  <si>
    <t>福祉</t>
    <rPh sb="0" eb="2">
      <t>フクシ</t>
    </rPh>
    <phoneticPr fontId="2"/>
  </si>
  <si>
    <t>環境美化</t>
    <rPh sb="0" eb="2">
      <t>カンキョウ</t>
    </rPh>
    <rPh sb="2" eb="4">
      <t>ビカ</t>
    </rPh>
    <phoneticPr fontId="2"/>
  </si>
  <si>
    <t>地域、農村・過疎</t>
    <rPh sb="0" eb="2">
      <t>チイキ</t>
    </rPh>
    <rPh sb="3" eb="5">
      <t>ノウソン</t>
    </rPh>
    <rPh sb="6" eb="8">
      <t>カソ</t>
    </rPh>
    <phoneticPr fontId="2"/>
  </si>
  <si>
    <t>県認定総合型
地域スポーツクラブ数</t>
    <rPh sb="0" eb="1">
      <t>ケン</t>
    </rPh>
    <rPh sb="1" eb="3">
      <t>ニンテイ</t>
    </rPh>
    <rPh sb="3" eb="6">
      <t>ソウゴウガタ</t>
    </rPh>
    <rPh sb="7" eb="9">
      <t>チイキ</t>
    </rPh>
    <rPh sb="16" eb="17">
      <t>スウ</t>
    </rPh>
    <phoneticPr fontId="2"/>
  </si>
  <si>
    <t>自主防災組織
組織率</t>
    <rPh sb="0" eb="2">
      <t>ジシュ</t>
    </rPh>
    <rPh sb="2" eb="4">
      <t>ボウサイ</t>
    </rPh>
    <rPh sb="4" eb="6">
      <t>ソシキ</t>
    </rPh>
    <rPh sb="7" eb="9">
      <t>ソシキ</t>
    </rPh>
    <rPh sb="9" eb="10">
      <t>リツ</t>
    </rPh>
    <phoneticPr fontId="2"/>
  </si>
  <si>
    <t>地域での支え合い活動による福祉サービスの提供状況</t>
    <rPh sb="0" eb="2">
      <t>チイキ</t>
    </rPh>
    <rPh sb="4" eb="5">
      <t>ササ</t>
    </rPh>
    <rPh sb="6" eb="7">
      <t>ア</t>
    </rPh>
    <rPh sb="8" eb="10">
      <t>カツドウ</t>
    </rPh>
    <rPh sb="13" eb="15">
      <t>フクシ</t>
    </rPh>
    <rPh sb="20" eb="22">
      <t>テイキョウ</t>
    </rPh>
    <rPh sb="22" eb="24">
      <t>ジョウキョウ</t>
    </rPh>
    <phoneticPr fontId="2"/>
  </si>
  <si>
    <t>中山間地域等
直接支払交付金
の集落協定数</t>
    <rPh sb="0" eb="1">
      <t>チュウ</t>
    </rPh>
    <rPh sb="1" eb="3">
      <t>サンカン</t>
    </rPh>
    <rPh sb="3" eb="5">
      <t>チイキ</t>
    </rPh>
    <rPh sb="5" eb="6">
      <t>トウ</t>
    </rPh>
    <rPh sb="7" eb="9">
      <t>チョクセツ</t>
    </rPh>
    <rPh sb="9" eb="11">
      <t>シハラ</t>
    </rPh>
    <rPh sb="11" eb="14">
      <t>コウフキン</t>
    </rPh>
    <rPh sb="16" eb="18">
      <t>シュウラク</t>
    </rPh>
    <rPh sb="18" eb="20">
      <t>キョウテイ</t>
    </rPh>
    <rPh sb="20" eb="21">
      <t>スウ</t>
    </rPh>
    <phoneticPr fontId="2"/>
  </si>
  <si>
    <t>見守りネットワーク
活動実施率</t>
    <rPh sb="0" eb="2">
      <t>ミマモ</t>
    </rPh>
    <rPh sb="10" eb="12">
      <t>カツドウ</t>
    </rPh>
    <rPh sb="12" eb="14">
      <t>ジッシ</t>
    </rPh>
    <rPh sb="14" eb="15">
      <t>リツ</t>
    </rPh>
    <phoneticPr fontId="2"/>
  </si>
  <si>
    <t>ふれあいサロン
活動実施率</t>
    <rPh sb="8" eb="10">
      <t>カツドウ</t>
    </rPh>
    <rPh sb="10" eb="12">
      <t>ジッシ</t>
    </rPh>
    <rPh sb="12" eb="13">
      <t>リツ</t>
    </rPh>
    <phoneticPr fontId="2"/>
  </si>
  <si>
    <t>助け合い活動
実施率</t>
    <rPh sb="0" eb="1">
      <t>タス</t>
    </rPh>
    <rPh sb="2" eb="3">
      <t>ア</t>
    </rPh>
    <rPh sb="4" eb="6">
      <t>カツドウ</t>
    </rPh>
    <rPh sb="7" eb="9">
      <t>ジッシ</t>
    </rPh>
    <rPh sb="9" eb="10">
      <t>リツ</t>
    </rPh>
    <phoneticPr fontId="2"/>
  </si>
  <si>
    <t>住民参加による
配食サービス実施率</t>
    <rPh sb="0" eb="2">
      <t>ジュウミン</t>
    </rPh>
    <rPh sb="2" eb="4">
      <t>サンカ</t>
    </rPh>
    <rPh sb="8" eb="10">
      <t>ハイショク</t>
    </rPh>
    <rPh sb="14" eb="17">
      <t>ジッシリツ</t>
    </rPh>
    <phoneticPr fontId="2"/>
  </si>
  <si>
    <t>宅幼老所の
運営実施率</t>
    <rPh sb="0" eb="1">
      <t>タク</t>
    </rPh>
    <rPh sb="1" eb="2">
      <t>ヨウ</t>
    </rPh>
    <rPh sb="2" eb="3">
      <t>ロウ</t>
    </rPh>
    <rPh sb="3" eb="4">
      <t>ショ</t>
    </rPh>
    <rPh sb="6" eb="8">
      <t>ウンエイ</t>
    </rPh>
    <rPh sb="8" eb="10">
      <t>ジッシ</t>
    </rPh>
    <rPh sb="10" eb="11">
      <t>リツ</t>
    </rPh>
    <phoneticPr fontId="2"/>
  </si>
  <si>
    <t>ネットワーク形成促進
のための懇談会・
座談会実施率</t>
    <rPh sb="6" eb="8">
      <t>ケイセイ</t>
    </rPh>
    <rPh sb="8" eb="10">
      <t>ソクシン</t>
    </rPh>
    <rPh sb="15" eb="18">
      <t>コンダンカイ</t>
    </rPh>
    <rPh sb="20" eb="23">
      <t>ザダンカイ</t>
    </rPh>
    <rPh sb="23" eb="25">
      <t>ジッシ</t>
    </rPh>
    <rPh sb="25" eb="26">
      <t>リツ</t>
    </rPh>
    <phoneticPr fontId="2"/>
  </si>
  <si>
    <t>美しいふるさと運動
活動回数</t>
    <rPh sb="0" eb="1">
      <t>ウツク</t>
    </rPh>
    <rPh sb="7" eb="9">
      <t>ウンドウ</t>
    </rPh>
    <rPh sb="10" eb="12">
      <t>カツドウ</t>
    </rPh>
    <rPh sb="12" eb="14">
      <t>カイスウ</t>
    </rPh>
    <phoneticPr fontId="2"/>
  </si>
  <si>
    <t>分野</t>
    <rPh sb="0" eb="2">
      <t>ブンヤ</t>
    </rPh>
    <phoneticPr fontId="2"/>
  </si>
  <si>
    <t>防犯ボランティア団体</t>
    <rPh sb="0" eb="2">
      <t>ボウハン</t>
    </rPh>
    <rPh sb="8" eb="10">
      <t>ダンタイ</t>
    </rPh>
    <phoneticPr fontId="3"/>
  </si>
  <si>
    <t>青色回転灯パトロール団体</t>
    <rPh sb="0" eb="2">
      <t>アオイロ</t>
    </rPh>
    <rPh sb="2" eb="4">
      <t>カイテン</t>
    </rPh>
    <rPh sb="4" eb="5">
      <t>トモ</t>
    </rPh>
    <rPh sb="10" eb="12">
      <t>ダンタイ</t>
    </rPh>
    <phoneticPr fontId="3"/>
  </si>
  <si>
    <t>団体数</t>
    <rPh sb="0" eb="2">
      <t>ダンタイ</t>
    </rPh>
    <rPh sb="2" eb="3">
      <t>スウ</t>
    </rPh>
    <phoneticPr fontId="3"/>
  </si>
  <si>
    <t>人員</t>
    <rPh sb="0" eb="2">
      <t>ジンイン</t>
    </rPh>
    <phoneticPr fontId="3"/>
  </si>
  <si>
    <t>台数</t>
    <rPh sb="0" eb="2">
      <t>ダイスウ</t>
    </rPh>
    <phoneticPr fontId="3"/>
  </si>
  <si>
    <t>岐阜中
(岐阜市)</t>
    <rPh sb="5" eb="8">
      <t>ギフシ</t>
    </rPh>
    <phoneticPr fontId="2"/>
  </si>
  <si>
    <t>岐阜南
(岐阜市)</t>
    <rPh sb="5" eb="8">
      <t>ギフシ</t>
    </rPh>
    <phoneticPr fontId="2"/>
  </si>
  <si>
    <t>岐阜北
(岐阜市)</t>
    <rPh sb="5" eb="8">
      <t>ギフシ</t>
    </rPh>
    <phoneticPr fontId="2"/>
  </si>
  <si>
    <t>各務原
(各務原市)</t>
    <rPh sb="5" eb="9">
      <t>カカミガハラシ</t>
    </rPh>
    <phoneticPr fontId="2"/>
  </si>
  <si>
    <t>山県
(山県市)</t>
    <rPh sb="4" eb="6">
      <t>ヤマガタ</t>
    </rPh>
    <rPh sb="6" eb="7">
      <t>シ</t>
    </rPh>
    <phoneticPr fontId="2"/>
  </si>
  <si>
    <t>北方
(瑞穂市、本巣市、北方町)</t>
    <rPh sb="4" eb="7">
      <t>ミズホシ</t>
    </rPh>
    <rPh sb="8" eb="11">
      <t>モトスシ</t>
    </rPh>
    <rPh sb="12" eb="15">
      <t>キタガタチョウ</t>
    </rPh>
    <phoneticPr fontId="2"/>
  </si>
  <si>
    <t>海津
(海津市)</t>
    <rPh sb="4" eb="7">
      <t>カイヅシ</t>
    </rPh>
    <phoneticPr fontId="2"/>
  </si>
  <si>
    <t>養老
(大垣市、養老町)</t>
    <rPh sb="4" eb="7">
      <t>オオガキシ</t>
    </rPh>
    <rPh sb="8" eb="11">
      <t>ヨウロウチョウ</t>
    </rPh>
    <phoneticPr fontId="2"/>
  </si>
  <si>
    <t>垂井
(垂井町、関ケ原町)</t>
    <rPh sb="4" eb="7">
      <t>タルイチョウ</t>
    </rPh>
    <rPh sb="8" eb="12">
      <t>セキガハラチョウ</t>
    </rPh>
    <phoneticPr fontId="2"/>
  </si>
  <si>
    <t>揖斐
(揖斐川町、大野町、池田町)</t>
    <rPh sb="4" eb="8">
      <t>イビガワチョウ</t>
    </rPh>
    <rPh sb="9" eb="12">
      <t>オオノチョウ</t>
    </rPh>
    <rPh sb="13" eb="16">
      <t>イケダチョウ</t>
    </rPh>
    <phoneticPr fontId="2"/>
  </si>
  <si>
    <t>可児
(可児市、御嵩町)</t>
    <rPh sb="4" eb="7">
      <t>カニシ</t>
    </rPh>
    <rPh sb="8" eb="11">
      <t>ミタケチョウ</t>
    </rPh>
    <phoneticPr fontId="2"/>
  </si>
  <si>
    <t>関
(関市、美濃市)</t>
    <rPh sb="3" eb="5">
      <t>セキシ</t>
    </rPh>
    <rPh sb="6" eb="9">
      <t>ミノシ</t>
    </rPh>
    <phoneticPr fontId="2"/>
  </si>
  <si>
    <t>郡上
(郡上市)</t>
    <rPh sb="4" eb="7">
      <t>グジョウシ</t>
    </rPh>
    <phoneticPr fontId="2"/>
  </si>
  <si>
    <t>多治見
(多治見市、瑞浪市、土岐市)</t>
    <rPh sb="5" eb="8">
      <t>タジミ</t>
    </rPh>
    <rPh sb="8" eb="9">
      <t>シ</t>
    </rPh>
    <rPh sb="10" eb="13">
      <t>ミズナミシ</t>
    </rPh>
    <rPh sb="14" eb="17">
      <t>トキシ</t>
    </rPh>
    <phoneticPr fontId="2"/>
  </si>
  <si>
    <t>中津川
(中津川市)</t>
    <rPh sb="5" eb="9">
      <t>ナカツガワシ</t>
    </rPh>
    <phoneticPr fontId="2"/>
  </si>
  <si>
    <t>恵那
(恵那市)</t>
    <rPh sb="4" eb="7">
      <t>エナシ</t>
    </rPh>
    <phoneticPr fontId="2"/>
  </si>
  <si>
    <t>高山
(高山市、白川村)</t>
    <rPh sb="4" eb="7">
      <t>タカヤマシ</t>
    </rPh>
    <rPh sb="8" eb="11">
      <t>シラカワムラ</t>
    </rPh>
    <phoneticPr fontId="2"/>
  </si>
  <si>
    <t>下呂
(下呂市)</t>
    <rPh sb="4" eb="7">
      <t>ゲロシ</t>
    </rPh>
    <phoneticPr fontId="2"/>
  </si>
  <si>
    <t>飛騨
(飛騨市)</t>
    <rPh sb="0" eb="2">
      <t>ヒダ</t>
    </rPh>
    <rPh sb="4" eb="7">
      <t>ヒダシ</t>
    </rPh>
    <phoneticPr fontId="3"/>
  </si>
  <si>
    <t>県合計</t>
    <rPh sb="0" eb="1">
      <t>ケン</t>
    </rPh>
    <rPh sb="1" eb="3">
      <t>ゴウケイ</t>
    </rPh>
    <phoneticPr fontId="2"/>
  </si>
  <si>
    <t>-</t>
    <phoneticPr fontId="2"/>
  </si>
  <si>
    <t>防犯</t>
    <rPh sb="0" eb="2">
      <t>ボウハン</t>
    </rPh>
    <phoneticPr fontId="2"/>
  </si>
  <si>
    <t>西濃</t>
    <phoneticPr fontId="2"/>
  </si>
  <si>
    <t>中濃</t>
    <phoneticPr fontId="2"/>
  </si>
  <si>
    <t>担当課</t>
    <rPh sb="0" eb="3">
      <t>タントウカ</t>
    </rPh>
    <phoneticPr fontId="2"/>
  </si>
  <si>
    <t>県民生活課</t>
    <rPh sb="0" eb="2">
      <t>ケンミン</t>
    </rPh>
    <rPh sb="2" eb="4">
      <t>セイカツ</t>
    </rPh>
    <rPh sb="4" eb="5">
      <t>カ</t>
    </rPh>
    <phoneticPr fontId="2"/>
  </si>
  <si>
    <t>農村振興課</t>
    <rPh sb="0" eb="2">
      <t>ノウソン</t>
    </rPh>
    <rPh sb="2" eb="4">
      <t>シンコウ</t>
    </rPh>
    <rPh sb="4" eb="5">
      <t>カ</t>
    </rPh>
    <phoneticPr fontId="2"/>
  </si>
  <si>
    <t>地域福祉課</t>
    <rPh sb="0" eb="2">
      <t>チイキ</t>
    </rPh>
    <rPh sb="2" eb="5">
      <t>フクシカ</t>
    </rPh>
    <phoneticPr fontId="2"/>
  </si>
  <si>
    <t>消防課</t>
    <rPh sb="0" eb="2">
      <t>ショウボウ</t>
    </rPh>
    <rPh sb="2" eb="3">
      <t>カ</t>
    </rPh>
    <phoneticPr fontId="2"/>
  </si>
  <si>
    <t>地域スポーツ課</t>
    <rPh sb="0" eb="2">
      <t>チイキ</t>
    </rPh>
    <rPh sb="6" eb="7">
      <t>カ</t>
    </rPh>
    <phoneticPr fontId="2"/>
  </si>
  <si>
    <t>廃棄物対策課</t>
    <rPh sb="0" eb="3">
      <t>ハイキブツ</t>
    </rPh>
    <rPh sb="3" eb="6">
      <t>タイサクカ</t>
    </rPh>
    <phoneticPr fontId="2"/>
  </si>
  <si>
    <t>生活安全総務課</t>
    <rPh sb="0" eb="2">
      <t>セイカツ</t>
    </rPh>
    <rPh sb="2" eb="4">
      <t>アンゼン</t>
    </rPh>
    <rPh sb="4" eb="7">
      <t>ソウムカ</t>
    </rPh>
    <phoneticPr fontId="2"/>
  </si>
  <si>
    <t>女性防火
クラブ員数</t>
    <rPh sb="0" eb="2">
      <t>ジョセイ</t>
    </rPh>
    <rPh sb="2" eb="4">
      <t>ボウカ</t>
    </rPh>
    <rPh sb="8" eb="9">
      <t>イン</t>
    </rPh>
    <rPh sb="9" eb="10">
      <t>スウ</t>
    </rPh>
    <phoneticPr fontId="2"/>
  </si>
  <si>
    <t>大垣
(大垣市、神戸町、輪之内町、安八町)</t>
    <rPh sb="4" eb="7">
      <t>オオガキシ</t>
    </rPh>
    <rPh sb="8" eb="10">
      <t>ゴウド</t>
    </rPh>
    <rPh sb="10" eb="11">
      <t>マチ</t>
    </rPh>
    <rPh sb="12" eb="16">
      <t>ワノウチチョウ</t>
    </rPh>
    <rPh sb="17" eb="20">
      <t>アンパチチョウ</t>
    </rPh>
    <phoneticPr fontId="2"/>
  </si>
  <si>
    <t>岐阜羽島
(岐阜市、羽島市、岐南町、笠松町)</t>
    <rPh sb="6" eb="9">
      <t>ギフシ</t>
    </rPh>
    <rPh sb="10" eb="13">
      <t>ハシマシ</t>
    </rPh>
    <rPh sb="14" eb="17">
      <t>ギナンチョウ</t>
    </rPh>
    <rPh sb="18" eb="21">
      <t>カサマツチョウ</t>
    </rPh>
    <phoneticPr fontId="2"/>
  </si>
  <si>
    <r>
      <t xml:space="preserve">加茂
</t>
    </r>
    <r>
      <rPr>
        <sz val="10.5"/>
        <rFont val="ＭＳ Ｐゴシック"/>
        <family val="3"/>
        <charset val="128"/>
      </rPr>
      <t>(美濃加茂市、坂祝町、富加町、川辺町、七宗町、八百津町、白川町、東白川村)</t>
    </r>
    <rPh sb="4" eb="9">
      <t>ミノカモシ</t>
    </rPh>
    <rPh sb="10" eb="13">
      <t>サカホギチョウ</t>
    </rPh>
    <rPh sb="14" eb="17">
      <t>トミカチョウ</t>
    </rPh>
    <rPh sb="18" eb="21">
      <t>カワベチョウ</t>
    </rPh>
    <rPh sb="22" eb="25">
      <t>ヒチソウチョウ</t>
    </rPh>
    <rPh sb="26" eb="30">
      <t>ヤオツチョウ</t>
    </rPh>
    <rPh sb="31" eb="34">
      <t>シラカワチョウ</t>
    </rPh>
    <rPh sb="35" eb="39">
      <t>ヒガシシラカワムラ</t>
    </rPh>
    <phoneticPr fontId="2"/>
  </si>
  <si>
    <t>ＮＰＯ法人</t>
    <rPh sb="3" eb="5">
      <t>ホウジン</t>
    </rPh>
    <phoneticPr fontId="2"/>
  </si>
  <si>
    <t>総数</t>
    <rPh sb="0" eb="2">
      <t>ソウスウ</t>
    </rPh>
    <phoneticPr fontId="2"/>
  </si>
  <si>
    <t>圏域</t>
    <rPh sb="0" eb="2">
      <t>ケンイキ</t>
    </rPh>
    <phoneticPr fontId="2"/>
  </si>
  <si>
    <t>岐阜</t>
    <rPh sb="0" eb="2">
      <t>ギフ</t>
    </rPh>
    <phoneticPr fontId="2"/>
  </si>
  <si>
    <t>西濃</t>
    <rPh sb="0" eb="2">
      <t>セイノウ</t>
    </rPh>
    <phoneticPr fontId="2"/>
  </si>
  <si>
    <t>中濃</t>
    <rPh sb="0" eb="2">
      <t>チュウノウ</t>
    </rPh>
    <phoneticPr fontId="2"/>
  </si>
  <si>
    <t>東濃</t>
    <rPh sb="0" eb="2">
      <t>トウノウ</t>
    </rPh>
    <phoneticPr fontId="2"/>
  </si>
  <si>
    <t>飛騨</t>
    <rPh sb="0" eb="2">
      <t>ヒダ</t>
    </rPh>
    <phoneticPr fontId="2"/>
  </si>
  <si>
    <t>市町村別・分野別　地域づくり・共助の仕組みづくりデータ</t>
    <rPh sb="0" eb="3">
      <t>シチョウソン</t>
    </rPh>
    <rPh sb="3" eb="4">
      <t>ベツ</t>
    </rPh>
    <rPh sb="5" eb="7">
      <t>ブンヤ</t>
    </rPh>
    <rPh sb="7" eb="8">
      <t>ベツ</t>
    </rPh>
    <rPh sb="9" eb="11">
      <t>チイキ</t>
    </rPh>
    <rPh sb="15" eb="17">
      <t>キョウジョ</t>
    </rPh>
    <rPh sb="18" eb="20">
      <t>シク</t>
    </rPh>
    <phoneticPr fontId="2"/>
  </si>
  <si>
    <t>備考</t>
    <rPh sb="0" eb="2">
      <t>ビコウ</t>
    </rPh>
    <phoneticPr fontId="2"/>
  </si>
  <si>
    <t>警察署別・分野別　地域づくり・共助の仕組みづくりデータ</t>
    <rPh sb="0" eb="3">
      <t>ケイサツショ</t>
    </rPh>
    <rPh sb="3" eb="4">
      <t>ベツ</t>
    </rPh>
    <rPh sb="5" eb="7">
      <t>ブンヤ</t>
    </rPh>
    <rPh sb="7" eb="8">
      <t>ベツ</t>
    </rPh>
    <rPh sb="9" eb="11">
      <t>チイキ</t>
    </rPh>
    <rPh sb="15" eb="17">
      <t>キョウジョ</t>
    </rPh>
    <rPh sb="18" eb="20">
      <t>シク</t>
    </rPh>
    <phoneticPr fontId="2"/>
  </si>
  <si>
    <t>うち保健、医療又は福祉の増進を図る活動を行う法人数</t>
    <rPh sb="2" eb="4">
      <t>ホケン</t>
    </rPh>
    <rPh sb="5" eb="7">
      <t>イリョウ</t>
    </rPh>
    <rPh sb="7" eb="8">
      <t>マタ</t>
    </rPh>
    <rPh sb="9" eb="11">
      <t>フクシ</t>
    </rPh>
    <rPh sb="12" eb="14">
      <t>ゾウシン</t>
    </rPh>
    <rPh sb="15" eb="16">
      <t>ハカ</t>
    </rPh>
    <rPh sb="17" eb="19">
      <t>カツドウ</t>
    </rPh>
    <rPh sb="20" eb="21">
      <t>オコナ</t>
    </rPh>
    <rPh sb="22" eb="24">
      <t>ホウジン</t>
    </rPh>
    <rPh sb="24" eb="25">
      <t>スウ</t>
    </rPh>
    <phoneticPr fontId="2"/>
  </si>
  <si>
    <t>うちまちづくりの推進を図る活動を行う
法人数</t>
    <rPh sb="8" eb="10">
      <t>スイシン</t>
    </rPh>
    <rPh sb="11" eb="12">
      <t>ハカ</t>
    </rPh>
    <rPh sb="13" eb="15">
      <t>カツドウ</t>
    </rPh>
    <rPh sb="16" eb="17">
      <t>オコナ</t>
    </rPh>
    <rPh sb="19" eb="21">
      <t>ホウジン</t>
    </rPh>
    <rPh sb="21" eb="22">
      <t>スウ</t>
    </rPh>
    <phoneticPr fontId="2"/>
  </si>
  <si>
    <t>うち地域安全活動
を行う法人数</t>
    <rPh sb="2" eb="4">
      <t>チイキ</t>
    </rPh>
    <rPh sb="4" eb="6">
      <t>アンゼン</t>
    </rPh>
    <rPh sb="6" eb="8">
      <t>カツドウ</t>
    </rPh>
    <rPh sb="10" eb="11">
      <t>オコナ</t>
    </rPh>
    <rPh sb="12" eb="14">
      <t>ホウジン</t>
    </rPh>
    <rPh sb="14" eb="15">
      <t>スウ</t>
    </rPh>
    <phoneticPr fontId="2"/>
  </si>
  <si>
    <t>各分野は、主たる事業目的として登録されている法人のみ計上。</t>
    <rPh sb="0" eb="1">
      <t>カク</t>
    </rPh>
    <rPh sb="1" eb="3">
      <t>ブンヤ</t>
    </rPh>
    <rPh sb="5" eb="6">
      <t>シュ</t>
    </rPh>
    <rPh sb="8" eb="10">
      <t>ジギョウ</t>
    </rPh>
    <rPh sb="10" eb="12">
      <t>モクテキ</t>
    </rPh>
    <rPh sb="15" eb="17">
      <t>トウロク</t>
    </rPh>
    <rPh sb="22" eb="24">
      <t>ホウジン</t>
    </rPh>
    <rPh sb="26" eb="28">
      <t>ケイジョウ</t>
    </rPh>
    <phoneticPr fontId="2"/>
  </si>
  <si>
    <t>岐阜</t>
    <phoneticPr fontId="2"/>
  </si>
  <si>
    <t>東濃</t>
    <phoneticPr fontId="2"/>
  </si>
  <si>
    <t>飛騨</t>
    <phoneticPr fontId="2"/>
  </si>
  <si>
    <t>70%未満</t>
    <rPh sb="3" eb="5">
      <t>ミマン</t>
    </rPh>
    <phoneticPr fontId="2"/>
  </si>
  <si>
    <t>70%台</t>
    <rPh sb="3" eb="4">
      <t>ダイ</t>
    </rPh>
    <phoneticPr fontId="2"/>
  </si>
  <si>
    <t>80%台</t>
    <rPh sb="3" eb="4">
      <t>ダイ</t>
    </rPh>
    <phoneticPr fontId="2"/>
  </si>
  <si>
    <t>90%以上</t>
    <rPh sb="3" eb="5">
      <t>イジョウ</t>
    </rPh>
    <phoneticPr fontId="2"/>
  </si>
  <si>
    <t>未把握</t>
    <rPh sb="0" eb="1">
      <t>ミ</t>
    </rPh>
    <rPh sb="1" eb="3">
      <t>ハアク</t>
    </rPh>
    <phoneticPr fontId="2"/>
  </si>
  <si>
    <t>海外戦略推進課</t>
    <rPh sb="0" eb="2">
      <t>カイガイ</t>
    </rPh>
    <rPh sb="2" eb="4">
      <t>センリャク</t>
    </rPh>
    <rPh sb="4" eb="7">
      <t>スイシンカ</t>
    </rPh>
    <phoneticPr fontId="2"/>
  </si>
  <si>
    <t>多文化</t>
    <rPh sb="0" eb="3">
      <t>タブンカ</t>
    </rPh>
    <phoneticPr fontId="2"/>
  </si>
  <si>
    <t>全国通訳案内士数</t>
    <rPh sb="0" eb="2">
      <t>ゼンコク</t>
    </rPh>
    <rPh sb="2" eb="4">
      <t>ツウヤク</t>
    </rPh>
    <rPh sb="4" eb="6">
      <t>アンナイ</t>
    </rPh>
    <rPh sb="6" eb="7">
      <t>シ</t>
    </rPh>
    <rPh sb="7" eb="8">
      <t>スウ</t>
    </rPh>
    <phoneticPr fontId="2"/>
  </si>
  <si>
    <t>令和2年9月30日時点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</si>
  <si>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令和2年9月30日時点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</si>
  <si>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70%台</t>
    <rPh sb="3" eb="4">
      <t>ダイ</t>
    </rPh>
    <phoneticPr fontId="2"/>
  </si>
  <si>
    <t>令和2年4月1日時点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ジテン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</si>
  <si>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</si>
  <si>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令和元年10月1日時点</t>
    <rPh sb="0" eb="1">
      <t>レイ</t>
    </rPh>
    <rPh sb="1" eb="2">
      <t>カズ</t>
    </rPh>
    <rPh sb="2" eb="4">
      <t>ガンネン</t>
    </rPh>
    <rPh sb="4" eb="5">
      <t>ヘイネン</t>
    </rPh>
    <rPh sb="6" eb="7">
      <t>ガツ</t>
    </rPh>
    <rPh sb="8" eb="9">
      <t>ニチ</t>
    </rPh>
    <rPh sb="9" eb="11">
      <t>ジテン</t>
    </rPh>
    <phoneticPr fontId="2"/>
  </si>
  <si>
    <t>平成３１年4月1日時点</t>
    <rPh sb="0" eb="2">
      <t>ヘイセイ</t>
    </rPh>
    <rPh sb="4" eb="5">
      <t>ネン</t>
    </rPh>
    <rPh sb="6" eb="7">
      <t>ガツ</t>
    </rPh>
    <rPh sb="8" eb="9">
      <t>ニチ</t>
    </rPh>
    <rPh sb="9" eb="11">
      <t>ジテン</t>
    </rPh>
    <phoneticPr fontId="2"/>
  </si>
  <si>
    <t>令和２年4月1日時点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2"/>
  </si>
  <si>
    <t>令和2年4月1日時点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2"/>
  </si>
  <si>
    <t>令和２年10月29日時点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rPh sb="9" eb="10">
      <t>ニチ</t>
    </rPh>
    <rPh sb="10" eb="12">
      <t>ジテン</t>
    </rPh>
    <phoneticPr fontId="2"/>
  </si>
  <si>
    <t>令和2年10月29日時点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rPh sb="9" eb="10">
      <t>ニチ</t>
    </rPh>
    <rPh sb="10" eb="12">
      <t>ジテン</t>
    </rPh>
    <phoneticPr fontId="2"/>
  </si>
  <si>
    <t>令和2年4月1日時点</t>
    <phoneticPr fontId="2"/>
  </si>
  <si>
    <t>令和２年４月１日時点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2"/>
  </si>
  <si>
    <t>平成31年4月1日時点</t>
    <rPh sb="0" eb="2">
      <t>ヘイセイ</t>
    </rPh>
    <rPh sb="4" eb="5">
      <t>ネン</t>
    </rPh>
    <rPh sb="6" eb="7">
      <t>ガツ</t>
    </rPh>
    <rPh sb="8" eb="9">
      <t>ニチ</t>
    </rPh>
    <rPh sb="9" eb="11">
      <t>ジテン</t>
    </rPh>
    <phoneticPr fontId="2"/>
  </si>
  <si>
    <t>令和元年12月31日現在</t>
    <rPh sb="0" eb="1">
      <t>レイ</t>
    </rPh>
    <rPh sb="1" eb="2">
      <t>カズ</t>
    </rPh>
    <rPh sb="2" eb="4">
      <t>ガンネン</t>
    </rPh>
    <rPh sb="4" eb="5">
      <t>ヘイネン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</si>
</sst>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_ "/>
    <numFmt numFmtId="178" formatCode="#,##0_);[Red]\(#,##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375">
    <xf numFmtId="0" fontId="0" fillId="0" borderId="0" xfId="0">
      <alignment vertical="center"/>
    </xf>
    <xf numFmtId="176" fontId="6" fillId="0" borderId="1" xfId="0" applyNumberFormat="1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2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8" fillId="0" borderId="0" xfId="3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0" xfId="1">
      <alignment vertical="center"/>
    </xf>
    <xf numFmtId="0" fontId="4" fillId="0" borderId="0" xfId="4"/>
    <xf numFmtId="178" fontId="11" fillId="0" borderId="40" xfId="4" applyNumberFormat="1" applyFont="1" applyBorder="1" applyAlignment="1">
      <alignment horizontal="center" vertical="center" wrapText="1"/>
    </xf>
    <xf numFmtId="58" fontId="6" fillId="0" borderId="31" xfId="0" applyNumberFormat="1" applyFont="1" applyBorder="1" applyAlignment="1">
      <alignment horizontal="center" vertical="center" shrinkToFit="1"/>
    </xf>
    <xf numFmtId="0" fontId="4" fillId="0" borderId="50" xfId="2" applyFont="1" applyFill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176" fontId="6" fillId="0" borderId="53" xfId="0" applyNumberFormat="1" applyFont="1" applyBorder="1" applyAlignment="1">
      <alignment horizontal="center" vertical="center"/>
    </xf>
    <xf numFmtId="176" fontId="6" fillId="0" borderId="52" xfId="0" applyNumberFormat="1" applyFont="1" applyBorder="1" applyAlignment="1">
      <alignment horizontal="center" vertical="center"/>
    </xf>
    <xf numFmtId="176" fontId="6" fillId="0" borderId="54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176" fontId="6" fillId="0" borderId="56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0" fillId="0" borderId="0" xfId="4" applyFont="1" applyAlignment="1"/>
    <xf numFmtId="0" fontId="4" fillId="0" borderId="68" xfId="4" applyBorder="1" applyAlignment="1">
      <alignment horizontal="center" vertical="center" wrapText="1"/>
    </xf>
    <xf numFmtId="0" fontId="4" fillId="0" borderId="39" xfId="4" applyBorder="1" applyAlignment="1">
      <alignment horizontal="center" vertical="center" wrapText="1"/>
    </xf>
    <xf numFmtId="0" fontId="4" fillId="0" borderId="35" xfId="4" applyBorder="1" applyAlignment="1">
      <alignment horizontal="center" vertical="center" wrapText="1"/>
    </xf>
    <xf numFmtId="177" fontId="4" fillId="0" borderId="36" xfId="4" applyNumberFormat="1" applyBorder="1" applyAlignment="1">
      <alignment horizontal="center" vertical="center"/>
    </xf>
    <xf numFmtId="177" fontId="4" fillId="0" borderId="37" xfId="4" applyNumberFormat="1" applyBorder="1" applyAlignment="1">
      <alignment horizontal="center" vertical="center"/>
    </xf>
    <xf numFmtId="0" fontId="4" fillId="0" borderId="36" xfId="4" applyBorder="1" applyAlignment="1">
      <alignment horizontal="center" vertical="center"/>
    </xf>
    <xf numFmtId="0" fontId="4" fillId="0" borderId="37" xfId="4" applyBorder="1" applyAlignment="1">
      <alignment horizontal="center" vertical="center"/>
    </xf>
    <xf numFmtId="38" fontId="4" fillId="0" borderId="38" xfId="5" applyFont="1" applyBorder="1" applyAlignment="1">
      <alignment horizontal="center" vertical="center"/>
    </xf>
    <xf numFmtId="177" fontId="4" fillId="0" borderId="7" xfId="4" applyNumberFormat="1" applyBorder="1" applyAlignment="1">
      <alignment horizontal="center" vertical="center"/>
    </xf>
    <xf numFmtId="177" fontId="4" fillId="0" borderId="1" xfId="4" applyNumberFormat="1" applyBorder="1" applyAlignment="1">
      <alignment horizontal="center" vertical="center"/>
    </xf>
    <xf numFmtId="38" fontId="4" fillId="0" borderId="11" xfId="5" applyFont="1" applyBorder="1" applyAlignment="1">
      <alignment horizontal="center" vertical="center"/>
    </xf>
    <xf numFmtId="177" fontId="4" fillId="0" borderId="16" xfId="4" applyNumberFormat="1" applyBorder="1" applyAlignment="1">
      <alignment horizontal="center" vertical="center"/>
    </xf>
    <xf numFmtId="177" fontId="4" fillId="0" borderId="2" xfId="4" applyNumberFormat="1" applyBorder="1" applyAlignment="1">
      <alignment horizontal="center" vertical="center"/>
    </xf>
    <xf numFmtId="38" fontId="4" fillId="0" borderId="30" xfId="5" applyFont="1" applyBorder="1" applyAlignment="1">
      <alignment horizontal="center" vertical="center"/>
    </xf>
    <xf numFmtId="177" fontId="4" fillId="0" borderId="23" xfId="4" applyNumberFormat="1" applyBorder="1" applyAlignment="1">
      <alignment horizontal="center" vertical="center"/>
    </xf>
    <xf numFmtId="177" fontId="4" fillId="0" borderId="24" xfId="4" applyNumberFormat="1" applyBorder="1" applyAlignment="1">
      <alignment horizontal="center" vertical="center"/>
    </xf>
    <xf numFmtId="0" fontId="4" fillId="0" borderId="23" xfId="4" applyBorder="1" applyAlignment="1">
      <alignment horizontal="center" vertical="center"/>
    </xf>
    <xf numFmtId="0" fontId="4" fillId="0" borderId="24" xfId="4" applyBorder="1" applyAlignment="1">
      <alignment horizontal="center" vertical="center"/>
    </xf>
    <xf numFmtId="38" fontId="4" fillId="0" borderId="26" xfId="5" applyFont="1" applyBorder="1" applyAlignment="1">
      <alignment horizontal="center" vertical="center"/>
    </xf>
    <xf numFmtId="177" fontId="4" fillId="0" borderId="43" xfId="4" applyNumberFormat="1" applyBorder="1" applyAlignment="1">
      <alignment horizontal="center" vertical="center"/>
    </xf>
    <xf numFmtId="177" fontId="4" fillId="0" borderId="44" xfId="4" applyNumberFormat="1" applyBorder="1" applyAlignment="1">
      <alignment horizontal="center" vertical="center"/>
    </xf>
    <xf numFmtId="0" fontId="4" fillId="0" borderId="25" xfId="4" applyBorder="1" applyAlignment="1">
      <alignment horizontal="center" vertical="center"/>
    </xf>
    <xf numFmtId="0" fontId="4" fillId="0" borderId="45" xfId="4" applyBorder="1" applyAlignment="1">
      <alignment horizontal="center" vertical="center"/>
    </xf>
    <xf numFmtId="38" fontId="4" fillId="0" borderId="27" xfId="5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4" fillId="0" borderId="49" xfId="2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38" fontId="6" fillId="0" borderId="13" xfId="6" applyFont="1" applyBorder="1">
      <alignment vertical="center"/>
    </xf>
    <xf numFmtId="38" fontId="6" fillId="0" borderId="30" xfId="6" applyFont="1" applyBorder="1" applyAlignment="1">
      <alignment horizontal="center" vertical="center"/>
    </xf>
    <xf numFmtId="38" fontId="6" fillId="0" borderId="0" xfId="6" applyFont="1" applyBorder="1" applyAlignment="1">
      <alignment horizontal="center" vertical="center"/>
    </xf>
    <xf numFmtId="38" fontId="6" fillId="0" borderId="0" xfId="6" applyFont="1" applyBorder="1">
      <alignment vertical="center"/>
    </xf>
    <xf numFmtId="0" fontId="4" fillId="0" borderId="41" xfId="2" applyFont="1" applyFill="1" applyBorder="1" applyAlignment="1">
      <alignment horizontal="center" vertical="center"/>
    </xf>
    <xf numFmtId="0" fontId="4" fillId="0" borderId="72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 shrinkToFit="1"/>
    </xf>
    <xf numFmtId="58" fontId="6" fillId="0" borderId="43" xfId="0" applyNumberFormat="1" applyFont="1" applyBorder="1" applyAlignment="1">
      <alignment horizontal="center" vertical="center" shrinkToFit="1"/>
    </xf>
    <xf numFmtId="2" fontId="6" fillId="0" borderId="43" xfId="0" applyNumberFormat="1" applyFont="1" applyBorder="1" applyAlignment="1">
      <alignment horizontal="center" vertical="center" shrinkToFit="1"/>
    </xf>
    <xf numFmtId="2" fontId="6" fillId="0" borderId="62" xfId="0" applyNumberFormat="1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4" fillId="0" borderId="84" xfId="2" applyFont="1" applyFill="1" applyBorder="1" applyAlignment="1">
      <alignment horizontal="center" vertical="center"/>
    </xf>
    <xf numFmtId="0" fontId="4" fillId="0" borderId="85" xfId="2" applyFont="1" applyFill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4" fillId="0" borderId="86" xfId="2" applyFont="1" applyFill="1" applyBorder="1" applyAlignment="1">
      <alignment horizontal="center" vertical="center"/>
    </xf>
    <xf numFmtId="0" fontId="4" fillId="0" borderId="87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176" fontId="6" fillId="0" borderId="51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176" fontId="6" fillId="0" borderId="88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4" fillId="0" borderId="16" xfId="4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38" fontId="6" fillId="0" borderId="35" xfId="6" applyFont="1" applyBorder="1" applyAlignment="1">
      <alignment horizontal="center" vertical="center"/>
    </xf>
    <xf numFmtId="38" fontId="6" fillId="0" borderId="57" xfId="6" applyFont="1" applyBorder="1" applyAlignment="1">
      <alignment horizontal="center" vertical="center"/>
    </xf>
    <xf numFmtId="38" fontId="6" fillId="0" borderId="29" xfId="6" applyFont="1" applyBorder="1" applyAlignment="1">
      <alignment horizontal="center" vertical="center"/>
    </xf>
    <xf numFmtId="38" fontId="6" fillId="0" borderId="19" xfId="6" applyFont="1" applyBorder="1" applyAlignment="1">
      <alignment horizontal="center" vertical="center"/>
    </xf>
    <xf numFmtId="38" fontId="6" fillId="0" borderId="20" xfId="6" applyFont="1" applyBorder="1" applyAlignment="1">
      <alignment horizontal="center" vertical="center"/>
    </xf>
    <xf numFmtId="38" fontId="6" fillId="0" borderId="18" xfId="6" applyFont="1" applyBorder="1" applyAlignment="1">
      <alignment horizontal="center" vertical="center"/>
    </xf>
    <xf numFmtId="38" fontId="6" fillId="0" borderId="98" xfId="6" applyFont="1" applyBorder="1" applyAlignment="1">
      <alignment horizontal="center" vertical="center"/>
    </xf>
    <xf numFmtId="38" fontId="6" fillId="0" borderId="47" xfId="6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center" vertical="center" shrinkToFit="1"/>
    </xf>
    <xf numFmtId="0" fontId="6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96" xfId="6" applyFont="1" applyBorder="1" applyAlignment="1">
      <alignment horizontal="center" vertical="center"/>
    </xf>
    <xf numFmtId="38" fontId="6" fillId="0" borderId="10" xfId="6" applyFont="1" applyBorder="1" applyAlignment="1">
      <alignment horizontal="center" vertical="center"/>
    </xf>
    <xf numFmtId="38" fontId="6" fillId="0" borderId="27" xfId="6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93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91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9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15" fillId="0" borderId="13" xfId="0" applyFont="1" applyBorder="1">
      <alignment vertical="center"/>
    </xf>
    <xf numFmtId="176" fontId="15" fillId="0" borderId="0" xfId="0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38" fontId="4" fillId="0" borderId="30" xfId="6" applyFont="1" applyBorder="1" applyAlignment="1">
      <alignment horizontal="center" vertical="center"/>
    </xf>
    <xf numFmtId="38" fontId="4" fillId="0" borderId="11" xfId="6" applyFont="1" applyBorder="1" applyAlignment="1">
      <alignment horizontal="center" vertical="center"/>
    </xf>
    <xf numFmtId="38" fontId="4" fillId="0" borderId="21" xfId="6" applyFont="1" applyBorder="1" applyAlignment="1">
      <alignment horizontal="center" vertical="center"/>
    </xf>
    <xf numFmtId="38" fontId="4" fillId="0" borderId="55" xfId="6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176" fontId="4" fillId="0" borderId="53" xfId="0" applyNumberFormat="1" applyFont="1" applyBorder="1" applyAlignment="1">
      <alignment horizontal="center" vertical="center"/>
    </xf>
    <xf numFmtId="176" fontId="4" fillId="0" borderId="56" xfId="0" applyNumberFormat="1" applyFont="1" applyBorder="1" applyAlignment="1">
      <alignment horizontal="center" vertical="center"/>
    </xf>
    <xf numFmtId="2" fontId="4" fillId="0" borderId="43" xfId="0" applyNumberFormat="1" applyFont="1" applyBorder="1" applyAlignment="1">
      <alignment horizontal="center" vertical="center" shrinkToFit="1"/>
    </xf>
    <xf numFmtId="2" fontId="4" fillId="0" borderId="1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43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8" fillId="0" borderId="0" xfId="3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9" xfId="2" applyFont="1" applyFill="1" applyBorder="1" applyAlignment="1">
      <alignment horizontal="center" vertical="center"/>
    </xf>
    <xf numFmtId="0" fontId="4" fillId="0" borderId="72" xfId="2" applyFont="1" applyFill="1" applyBorder="1" applyAlignment="1">
      <alignment horizontal="center" vertical="center"/>
    </xf>
    <xf numFmtId="0" fontId="6" fillId="0" borderId="7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wrapText="1" shrinkToFit="1"/>
    </xf>
    <xf numFmtId="0" fontId="17" fillId="0" borderId="67" xfId="0" applyFont="1" applyBorder="1" applyAlignment="1">
      <alignment horizontal="center" vertical="center" wrapText="1" shrinkToFit="1"/>
    </xf>
    <xf numFmtId="0" fontId="4" fillId="0" borderId="19" xfId="0" applyFont="1" applyFill="1" applyBorder="1" applyAlignment="1">
      <alignment horizontal="center" vertical="center" wrapText="1" shrinkToFit="1"/>
    </xf>
    <xf numFmtId="0" fontId="4" fillId="0" borderId="63" xfId="0" applyFont="1" applyFill="1" applyBorder="1" applyAlignment="1">
      <alignment horizontal="center" vertical="center" wrapText="1" shrinkToFit="1"/>
    </xf>
    <xf numFmtId="0" fontId="6" fillId="0" borderId="48" xfId="1" applyFont="1" applyBorder="1" applyAlignment="1">
      <alignment horizontal="center" vertical="center" shrinkToFit="1"/>
    </xf>
    <xf numFmtId="0" fontId="6" fillId="0" borderId="64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76" xfId="0" applyFont="1" applyFill="1" applyBorder="1" applyAlignment="1">
      <alignment horizontal="center" vertical="center" wrapText="1" shrinkToFit="1"/>
    </xf>
    <xf numFmtId="0" fontId="5" fillId="0" borderId="77" xfId="0" applyFont="1" applyFill="1" applyBorder="1" applyAlignment="1">
      <alignment horizontal="center" vertical="center" wrapText="1" shrinkToFit="1"/>
    </xf>
    <xf numFmtId="0" fontId="5" fillId="0" borderId="91" xfId="0" applyFont="1" applyFill="1" applyBorder="1" applyAlignment="1">
      <alignment horizontal="center" vertical="center" wrapText="1" shrinkToFit="1"/>
    </xf>
    <xf numFmtId="0" fontId="5" fillId="0" borderId="92" xfId="0" applyFont="1" applyFill="1" applyBorder="1" applyAlignment="1">
      <alignment horizontal="center" vertical="center" wrapText="1" shrinkToFit="1"/>
    </xf>
    <xf numFmtId="0" fontId="6" fillId="0" borderId="78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9" xfId="0" applyFont="1" applyFill="1" applyBorder="1" applyAlignment="1">
      <alignment horizontal="center" vertical="center" shrinkToFit="1"/>
    </xf>
    <xf numFmtId="38" fontId="6" fillId="0" borderId="20" xfId="6" applyFont="1" applyBorder="1" applyAlignment="1">
      <alignment horizontal="center" vertical="center" shrinkToFit="1"/>
    </xf>
    <xf numFmtId="38" fontId="6" fillId="0" borderId="46" xfId="6" applyFont="1" applyBorder="1" applyAlignment="1">
      <alignment horizontal="center" vertical="center" shrinkToFit="1"/>
    </xf>
    <xf numFmtId="38" fontId="6" fillId="0" borderId="97" xfId="6" applyFont="1" applyBorder="1" applyAlignment="1">
      <alignment horizontal="center" vertical="center" shrinkToFit="1"/>
    </xf>
    <xf numFmtId="0" fontId="6" fillId="0" borderId="57" xfId="0" applyFont="1" applyFill="1" applyBorder="1" applyAlignment="1">
      <alignment horizontal="center" vertical="center" shrinkToFit="1"/>
    </xf>
    <xf numFmtId="0" fontId="6" fillId="0" borderId="62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6" fillId="0" borderId="8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81" xfId="0" applyFont="1" applyFill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wrapText="1" shrinkToFit="1"/>
    </xf>
    <xf numFmtId="0" fontId="5" fillId="0" borderId="90" xfId="0" applyFont="1" applyFill="1" applyBorder="1" applyAlignment="1">
      <alignment horizontal="center" vertical="center" wrapText="1" shrinkToFit="1"/>
    </xf>
    <xf numFmtId="176" fontId="4" fillId="0" borderId="62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2" fontId="6" fillId="0" borderId="99" xfId="0" applyNumberFormat="1" applyFont="1" applyBorder="1" applyAlignment="1">
      <alignment horizontal="center" vertical="center" shrinkToFit="1"/>
    </xf>
    <xf numFmtId="2" fontId="6" fillId="0" borderId="100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34" xfId="0" applyFont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65" xfId="0" applyFont="1" applyFill="1" applyBorder="1" applyAlignment="1">
      <alignment horizontal="center" vertical="center" wrapText="1" shrinkToFit="1"/>
    </xf>
    <xf numFmtId="0" fontId="16" fillId="0" borderId="52" xfId="0" applyFont="1" applyBorder="1" applyAlignment="1">
      <alignment horizontal="center" vertical="center" wrapText="1" shrinkToFit="1"/>
    </xf>
    <xf numFmtId="0" fontId="16" fillId="0" borderId="6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76" xfId="0" applyFont="1" applyFill="1" applyBorder="1" applyAlignment="1">
      <alignment horizontal="center" vertical="center" shrinkToFit="1"/>
    </xf>
    <xf numFmtId="0" fontId="6" fillId="0" borderId="77" xfId="0" applyFont="1" applyFill="1" applyBorder="1" applyAlignment="1">
      <alignment horizontal="center" vertical="center" shrinkToFit="1"/>
    </xf>
    <xf numFmtId="38" fontId="4" fillId="0" borderId="21" xfId="6" applyFont="1" applyBorder="1" applyAlignment="1">
      <alignment horizontal="center" vertical="center" wrapText="1" shrinkToFit="1"/>
    </xf>
    <xf numFmtId="38" fontId="4" fillId="0" borderId="74" xfId="6" applyFont="1" applyBorder="1" applyAlignment="1">
      <alignment horizontal="center" vertical="center" wrapText="1" shrinkToFit="1"/>
    </xf>
    <xf numFmtId="38" fontId="4" fillId="0" borderId="71" xfId="6" applyFont="1" applyBorder="1" applyAlignment="1">
      <alignment horizontal="center" vertical="center" wrapText="1" shrinkToFit="1"/>
    </xf>
    <xf numFmtId="2" fontId="4" fillId="0" borderId="73" xfId="0" applyNumberFormat="1" applyFont="1" applyBorder="1" applyAlignment="1">
      <alignment horizontal="center" vertical="center" shrinkToFit="1"/>
    </xf>
    <xf numFmtId="2" fontId="4" fillId="0" borderId="27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4" fillId="0" borderId="42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96" xfId="0" applyNumberFormat="1" applyFont="1" applyBorder="1" applyAlignment="1">
      <alignment horizontal="center" vertical="center" shrinkToFit="1"/>
    </xf>
    <xf numFmtId="2" fontId="6" fillId="0" borderId="8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176" fontId="6" fillId="0" borderId="6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34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176" fontId="6" fillId="0" borderId="28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 wrapText="1" shrinkToFit="1"/>
    </xf>
    <xf numFmtId="0" fontId="5" fillId="0" borderId="92" xfId="0" applyFont="1" applyBorder="1" applyAlignment="1">
      <alignment horizontal="center" vertical="center" wrapText="1" shrinkToFit="1"/>
    </xf>
    <xf numFmtId="0" fontId="5" fillId="0" borderId="61" xfId="0" applyFont="1" applyBorder="1" applyAlignment="1">
      <alignment horizontal="center" vertical="center" wrapText="1" shrinkToFit="1"/>
    </xf>
    <xf numFmtId="0" fontId="5" fillId="0" borderId="103" xfId="0" applyFont="1" applyBorder="1" applyAlignment="1">
      <alignment horizontal="center" vertical="center" wrapText="1" shrinkToFit="1"/>
    </xf>
    <xf numFmtId="0" fontId="5" fillId="0" borderId="52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 shrinkToFit="1"/>
    </xf>
    <xf numFmtId="0" fontId="6" fillId="0" borderId="83" xfId="1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38" fontId="6" fillId="0" borderId="76" xfId="6" applyFont="1" applyBorder="1" applyAlignment="1">
      <alignment horizontal="center" vertical="center" wrapText="1" shrinkToFit="1"/>
    </xf>
    <xf numFmtId="38" fontId="6" fillId="0" borderId="96" xfId="6" applyFont="1" applyBorder="1" applyAlignment="1">
      <alignment horizontal="center" vertical="center" wrapText="1" shrinkToFit="1"/>
    </xf>
    <xf numFmtId="38" fontId="6" fillId="0" borderId="77" xfId="6" applyFont="1" applyBorder="1" applyAlignment="1">
      <alignment horizontal="center" vertical="center" wrapText="1" shrinkToFit="1"/>
    </xf>
    <xf numFmtId="0" fontId="13" fillId="0" borderId="59" xfId="0" applyFont="1" applyBorder="1" applyAlignment="1">
      <alignment horizontal="center" vertical="center" wrapText="1" shrinkToFit="1"/>
    </xf>
    <xf numFmtId="0" fontId="13" fillId="0" borderId="67" xfId="0" applyFont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63" xfId="0" applyFont="1" applyFill="1" applyBorder="1" applyAlignment="1">
      <alignment horizontal="center" vertical="center" wrapText="1" shrinkToFit="1"/>
    </xf>
    <xf numFmtId="0" fontId="6" fillId="0" borderId="76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wrapText="1" shrinkToFit="1"/>
    </xf>
    <xf numFmtId="0" fontId="5" fillId="0" borderId="77" xfId="0" applyFont="1" applyBorder="1" applyAlignment="1">
      <alignment horizontal="center" vertical="center" wrapText="1" shrinkToFit="1"/>
    </xf>
    <xf numFmtId="0" fontId="4" fillId="0" borderId="16" xfId="4" applyBorder="1" applyAlignment="1">
      <alignment horizontal="center" vertical="center" shrinkToFit="1"/>
    </xf>
    <xf numFmtId="0" fontId="4" fillId="0" borderId="7" xfId="4" applyBorder="1" applyAlignment="1">
      <alignment horizontal="center" vertical="center" shrinkToFit="1"/>
    </xf>
    <xf numFmtId="0" fontId="4" fillId="0" borderId="23" xfId="4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28" xfId="4" applyBorder="1" applyAlignment="1">
      <alignment horizontal="center" vertical="center"/>
    </xf>
    <xf numFmtId="0" fontId="4" fillId="0" borderId="6" xfId="4" applyBorder="1" applyAlignment="1">
      <alignment horizontal="center" vertical="center"/>
    </xf>
    <xf numFmtId="0" fontId="4" fillId="0" borderId="22" xfId="4" applyBorder="1" applyAlignment="1">
      <alignment horizontal="center" vertical="center"/>
    </xf>
    <xf numFmtId="0" fontId="4" fillId="0" borderId="12" xfId="4" applyBorder="1" applyAlignment="1">
      <alignment horizontal="center" vertical="center"/>
    </xf>
    <xf numFmtId="0" fontId="4" fillId="0" borderId="13" xfId="4" applyBorder="1" applyAlignment="1">
      <alignment horizontal="center" vertical="center"/>
    </xf>
    <xf numFmtId="0" fontId="4" fillId="0" borderId="14" xfId="4" applyBorder="1" applyAlignment="1">
      <alignment horizontal="center" vertical="center"/>
    </xf>
    <xf numFmtId="0" fontId="4" fillId="0" borderId="41" xfId="4" applyBorder="1" applyAlignment="1">
      <alignment horizontal="center" vertical="center"/>
    </xf>
    <xf numFmtId="0" fontId="4" fillId="0" borderId="42" xfId="4" applyBorder="1" applyAlignment="1">
      <alignment horizontal="center" vertical="center"/>
    </xf>
    <xf numFmtId="0" fontId="4" fillId="0" borderId="62" xfId="4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4" fillId="0" borderId="43" xfId="4" applyBorder="1" applyAlignment="1">
      <alignment horizontal="center" vertical="center"/>
    </xf>
    <xf numFmtId="0" fontId="4" fillId="0" borderId="57" xfId="4" applyBorder="1" applyAlignment="1">
      <alignment horizontal="center" vertical="center"/>
    </xf>
    <xf numFmtId="0" fontId="4" fillId="0" borderId="44" xfId="4" applyBorder="1" applyAlignment="1">
      <alignment horizontal="center" vertical="center"/>
    </xf>
    <xf numFmtId="0" fontId="4" fillId="0" borderId="55" xfId="4" applyBorder="1" applyAlignment="1">
      <alignment horizontal="center" vertical="center"/>
    </xf>
    <xf numFmtId="0" fontId="4" fillId="0" borderId="31" xfId="4" applyBorder="1" applyAlignment="1">
      <alignment horizontal="center" vertical="center" shrinkToFit="1"/>
    </xf>
    <xf numFmtId="0" fontId="4" fillId="0" borderId="32" xfId="4" applyBorder="1" applyAlignment="1">
      <alignment horizontal="center" vertical="center" shrinkToFit="1"/>
    </xf>
    <xf numFmtId="0" fontId="4" fillId="0" borderId="69" xfId="4" applyBorder="1" applyAlignment="1">
      <alignment horizontal="center" vertical="center" wrapText="1"/>
    </xf>
    <xf numFmtId="0" fontId="4" fillId="0" borderId="69" xfId="4" applyBorder="1" applyAlignment="1">
      <alignment horizontal="center" vertical="center"/>
    </xf>
    <xf numFmtId="0" fontId="4" fillId="0" borderId="70" xfId="4" applyBorder="1" applyAlignment="1">
      <alignment horizontal="center" vertical="center"/>
    </xf>
    <xf numFmtId="0" fontId="4" fillId="0" borderId="8" xfId="4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4" fillId="0" borderId="16" xfId="4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4" fillId="0" borderId="30" xfId="4" applyBorder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33" xfId="4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4" fillId="0" borderId="34" xfId="4" applyBorder="1" applyAlignment="1">
      <alignment horizontal="center" vertical="center"/>
    </xf>
    <xf numFmtId="0" fontId="4" fillId="0" borderId="15" xfId="4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4" fillId="0" borderId="21" xfId="4" applyBorder="1" applyAlignment="1">
      <alignment horizontal="center" vertical="center"/>
    </xf>
    <xf numFmtId="0" fontId="4" fillId="0" borderId="36" xfId="4" applyBorder="1" applyAlignment="1">
      <alignment horizontal="center" vertical="center" shrinkToFit="1"/>
    </xf>
  </cellXfs>
  <cellStyles count="8">
    <cellStyle name="ハイパーリンク" xfId="3" builtinId="8"/>
    <cellStyle name="桁区切り" xfId="6" builtinId="6"/>
    <cellStyle name="桁区切り 2" xfId="5"/>
    <cellStyle name="標準" xfId="0" builtinId="0"/>
    <cellStyle name="標準 2" xfId="7"/>
    <cellStyle name="標準 3" xfId="1"/>
    <cellStyle name="標準 3 2" xfId="4"/>
    <cellStyle name="標準_Ｓ６０Ｈ１７　平均世帯人員（市町村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3</xdr:row>
      <xdr:rowOff>76200</xdr:rowOff>
    </xdr:from>
    <xdr:to>
      <xdr:col>1</xdr:col>
      <xdr:colOff>409574</xdr:colOff>
      <xdr:row>4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542924" y="790575"/>
          <a:ext cx="1047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項目</a:t>
          </a:r>
        </a:p>
      </xdr:txBody>
    </xdr:sp>
    <xdr:clientData/>
  </xdr:twoCellAnchor>
  <xdr:twoCellAnchor>
    <xdr:from>
      <xdr:col>0</xdr:col>
      <xdr:colOff>0</xdr:colOff>
      <xdr:row>4</xdr:row>
      <xdr:rowOff>247650</xdr:rowOff>
    </xdr:from>
    <xdr:to>
      <xdr:col>0</xdr:col>
      <xdr:colOff>876300</xdr:colOff>
      <xdr:row>5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0" y="1209675"/>
          <a:ext cx="8763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市町村名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3</xdr:row>
      <xdr:rowOff>76200</xdr:rowOff>
    </xdr:from>
    <xdr:to>
      <xdr:col>2</xdr:col>
      <xdr:colOff>409574</xdr:colOff>
      <xdr:row>4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542924" y="790575"/>
          <a:ext cx="12858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項目</a:t>
          </a:r>
        </a:p>
      </xdr:txBody>
    </xdr:sp>
    <xdr:clientData/>
  </xdr:twoCellAnchor>
  <xdr:twoCellAnchor>
    <xdr:from>
      <xdr:col>1</xdr:col>
      <xdr:colOff>0</xdr:colOff>
      <xdr:row>4</xdr:row>
      <xdr:rowOff>247650</xdr:rowOff>
    </xdr:from>
    <xdr:to>
      <xdr:col>1</xdr:col>
      <xdr:colOff>876300</xdr:colOff>
      <xdr:row>5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0" y="1209675"/>
          <a:ext cx="8763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市町村名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1495425</xdr:colOff>
      <xdr:row>3</xdr:row>
      <xdr:rowOff>47625</xdr:rowOff>
    </xdr:from>
    <xdr:to>
      <xdr:col>3</xdr:col>
      <xdr:colOff>161925</xdr:colOff>
      <xdr:row>4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2181225" y="762000"/>
          <a:ext cx="1809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項目</a:t>
          </a:r>
        </a:p>
      </xdr:txBody>
    </xdr:sp>
    <xdr:clientData/>
  </xdr:twoCellAnchor>
  <xdr:twoCellAnchor>
    <xdr:from>
      <xdr:col>0</xdr:col>
      <xdr:colOff>628650</xdr:colOff>
      <xdr:row>4</xdr:row>
      <xdr:rowOff>85725</xdr:rowOff>
    </xdr:from>
    <xdr:to>
      <xdr:col>1</xdr:col>
      <xdr:colOff>1104900</xdr:colOff>
      <xdr:row>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628650" y="1038225"/>
          <a:ext cx="11620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警察署名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所管市町村名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gifu.lg.jp/kyoiku/sports/tiiki-sport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ref.gifu.lg.jp/kyoiku/sports/tiiki-sport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tabSelected="1" topLeftCell="D1" workbookViewId="0">
      <selection sqref="A1:R1"/>
    </sheetView>
  </sheetViews>
  <sheetFormatPr defaultRowHeight="13.5" x14ac:dyDescent="0.4"/>
  <cols>
    <col min="1" max="1" width="18.625" style="8" customWidth="1"/>
    <col min="2" max="2" width="15.625" style="3" customWidth="1"/>
    <col min="3" max="7" width="15.625" style="4" customWidth="1"/>
    <col min="8" max="14" width="15.625" style="169" customWidth="1"/>
    <col min="15" max="16" width="15.625" style="74" customWidth="1"/>
    <col min="17" max="17" width="15.625" style="194" customWidth="1"/>
    <col min="18" max="18" width="15.625" style="169" customWidth="1"/>
    <col min="19" max="16384" width="9" style="4"/>
  </cols>
  <sheetData>
    <row r="1" spans="1:28" ht="17.25" x14ac:dyDescent="0.4">
      <c r="A1" s="196" t="s">
        <v>118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28" ht="12.95" customHeight="1" thickBot="1" x14ac:dyDescent="0.45">
      <c r="A2" s="66"/>
      <c r="B2" s="67"/>
      <c r="C2" s="66"/>
      <c r="D2" s="66"/>
      <c r="E2" s="66"/>
      <c r="F2" s="66"/>
      <c r="G2" s="66"/>
      <c r="H2" s="166"/>
      <c r="I2" s="166"/>
      <c r="J2" s="166"/>
      <c r="K2" s="166"/>
      <c r="L2" s="166"/>
      <c r="M2" s="166"/>
      <c r="N2" s="166"/>
      <c r="O2" s="71"/>
      <c r="P2" s="71"/>
      <c r="Q2" s="188"/>
      <c r="R2" s="166"/>
    </row>
    <row r="3" spans="1:28" s="7" customFormat="1" ht="24.95" customHeight="1" x14ac:dyDescent="0.4">
      <c r="A3" s="69" t="s">
        <v>68</v>
      </c>
      <c r="B3" s="245" t="s">
        <v>56</v>
      </c>
      <c r="C3" s="246"/>
      <c r="D3" s="247"/>
      <c r="E3" s="247"/>
      <c r="F3" s="247"/>
      <c r="G3" s="248"/>
      <c r="H3" s="232" t="s">
        <v>54</v>
      </c>
      <c r="I3" s="233"/>
      <c r="J3" s="233"/>
      <c r="K3" s="233"/>
      <c r="L3" s="233"/>
      <c r="M3" s="233"/>
      <c r="N3" s="210" t="s">
        <v>42</v>
      </c>
      <c r="O3" s="211"/>
      <c r="P3" s="12" t="s">
        <v>134</v>
      </c>
      <c r="Q3" s="189" t="s">
        <v>53</v>
      </c>
      <c r="R3" s="174" t="s">
        <v>55</v>
      </c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0.100000000000001" customHeight="1" x14ac:dyDescent="0.4">
      <c r="A4" s="208"/>
      <c r="B4" s="212" t="s">
        <v>51</v>
      </c>
      <c r="C4" s="259" t="s">
        <v>110</v>
      </c>
      <c r="D4" s="260"/>
      <c r="E4" s="260"/>
      <c r="F4" s="261"/>
      <c r="G4" s="253" t="s">
        <v>60</v>
      </c>
      <c r="H4" s="214" t="s">
        <v>59</v>
      </c>
      <c r="I4" s="215"/>
      <c r="J4" s="215"/>
      <c r="K4" s="215"/>
      <c r="L4" s="215"/>
      <c r="M4" s="215"/>
      <c r="N4" s="243" t="s">
        <v>58</v>
      </c>
      <c r="O4" s="264" t="s">
        <v>106</v>
      </c>
      <c r="P4" s="223" t="s">
        <v>135</v>
      </c>
      <c r="Q4" s="204" t="s">
        <v>57</v>
      </c>
      <c r="R4" s="206" t="s">
        <v>67</v>
      </c>
    </row>
    <row r="5" spans="1:28" ht="27" customHeight="1" x14ac:dyDescent="0.4">
      <c r="A5" s="208"/>
      <c r="B5" s="212"/>
      <c r="C5" s="262" t="s">
        <v>111</v>
      </c>
      <c r="D5" s="216" t="s">
        <v>121</v>
      </c>
      <c r="E5" s="218" t="s">
        <v>122</v>
      </c>
      <c r="F5" s="234" t="s">
        <v>123</v>
      </c>
      <c r="G5" s="253"/>
      <c r="H5" s="255" t="s">
        <v>61</v>
      </c>
      <c r="I5" s="249" t="s">
        <v>62</v>
      </c>
      <c r="J5" s="249" t="s">
        <v>63</v>
      </c>
      <c r="K5" s="251" t="s">
        <v>64</v>
      </c>
      <c r="L5" s="249" t="s">
        <v>65</v>
      </c>
      <c r="M5" s="251" t="s">
        <v>66</v>
      </c>
      <c r="N5" s="243"/>
      <c r="O5" s="265"/>
      <c r="P5" s="224"/>
      <c r="Q5" s="204"/>
      <c r="R5" s="206"/>
    </row>
    <row r="6" spans="1:28" ht="19.5" customHeight="1" thickBot="1" x14ac:dyDescent="0.45">
      <c r="A6" s="209"/>
      <c r="B6" s="213"/>
      <c r="C6" s="263"/>
      <c r="D6" s="217"/>
      <c r="E6" s="219"/>
      <c r="F6" s="235"/>
      <c r="G6" s="254"/>
      <c r="H6" s="256"/>
      <c r="I6" s="250"/>
      <c r="J6" s="257"/>
      <c r="K6" s="258"/>
      <c r="L6" s="250"/>
      <c r="M6" s="252"/>
      <c r="N6" s="244"/>
      <c r="O6" s="266"/>
      <c r="P6" s="225"/>
      <c r="Q6" s="205"/>
      <c r="R6" s="207"/>
    </row>
    <row r="7" spans="1:28" ht="23.65" customHeight="1" thickTop="1" x14ac:dyDescent="0.4">
      <c r="A7" s="68" t="s">
        <v>0</v>
      </c>
      <c r="B7" s="16" t="s">
        <v>128</v>
      </c>
      <c r="C7" s="150">
        <v>178</v>
      </c>
      <c r="D7" s="151">
        <v>62</v>
      </c>
      <c r="E7" s="152">
        <v>12</v>
      </c>
      <c r="F7" s="153">
        <v>2</v>
      </c>
      <c r="G7" s="18">
        <v>0</v>
      </c>
      <c r="H7" s="180">
        <v>100</v>
      </c>
      <c r="I7" s="180">
        <f>VLOOKUP($A7,'市町村別 (圏域)'!$B$7:$N$48,9,FALSE)</f>
        <v>100</v>
      </c>
      <c r="J7" s="180">
        <f>VLOOKUP($A7,'市町村別 (圏域)'!$B$7:$N$48,10,FALSE)</f>
        <v>10</v>
      </c>
      <c r="K7" s="180">
        <f>VLOOKUP($A7,'市町村別 (圏域)'!$B$7:$N$48,11,FALSE)</f>
        <v>0</v>
      </c>
      <c r="L7" s="180">
        <f>VLOOKUP($A7,'市町村別 (圏域)'!$B$7:$N$48,12,FALSE)</f>
        <v>4</v>
      </c>
      <c r="M7" s="180">
        <f>VLOOKUP($A7,'市町村別 (圏域)'!$B$7:$N$48,13,FALSE)</f>
        <v>98</v>
      </c>
      <c r="N7" s="183">
        <v>100</v>
      </c>
      <c r="O7" s="170">
        <v>610</v>
      </c>
      <c r="P7" s="119">
        <f>VLOOKUP($A7,'市町村別 (圏域)'!$B$7:$Q$48,16,FALSE)</f>
        <v>45</v>
      </c>
      <c r="Q7" s="190">
        <f>VLOOKUP($A7,'市町村別 (圏域)'!$B$7:$R$48,17,FALSE)</f>
        <v>7</v>
      </c>
      <c r="R7" s="175">
        <v>14</v>
      </c>
    </row>
    <row r="8" spans="1:28" ht="23.65" customHeight="1" x14ac:dyDescent="0.4">
      <c r="A8" s="25" t="s">
        <v>1</v>
      </c>
      <c r="B8" s="10" t="s">
        <v>129</v>
      </c>
      <c r="C8" s="154">
        <v>57</v>
      </c>
      <c r="D8" s="155">
        <v>15</v>
      </c>
      <c r="E8" s="156">
        <v>10</v>
      </c>
      <c r="F8" s="157">
        <v>0</v>
      </c>
      <c r="G8" s="11">
        <v>26</v>
      </c>
      <c r="H8" s="180">
        <v>90</v>
      </c>
      <c r="I8" s="180">
        <f>VLOOKUP($A8,'市町村別 (圏域)'!$B$7:$N$48,9,FALSE)</f>
        <v>68.099999999999994</v>
      </c>
      <c r="J8" s="180">
        <f>VLOOKUP($A8,'市町村別 (圏域)'!$B$7:$N$48,10,FALSE)</f>
        <v>45</v>
      </c>
      <c r="K8" s="180">
        <f>VLOOKUP($A8,'市町村別 (圏域)'!$B$7:$N$48,11,FALSE)</f>
        <v>95</v>
      </c>
      <c r="L8" s="180">
        <f>VLOOKUP($A8,'市町村別 (圏域)'!$B$7:$N$48,12,FALSE)</f>
        <v>0</v>
      </c>
      <c r="M8" s="180">
        <f>VLOOKUP($A8,'市町村別 (圏域)'!$B$7:$N$48,13,FALSE)</f>
        <v>100</v>
      </c>
      <c r="N8" s="184">
        <v>76.459999999999994</v>
      </c>
      <c r="O8" s="171">
        <v>3067</v>
      </c>
      <c r="P8" s="119">
        <f>VLOOKUP($A8,'市町村別 (圏域)'!$B$7:$Q$48,16,FALSE)</f>
        <v>13</v>
      </c>
      <c r="Q8" s="190">
        <f>VLOOKUP($A8,'市町村別 (圏域)'!$B$7:$R$48,17,FALSE)</f>
        <v>4</v>
      </c>
      <c r="R8" s="176">
        <v>13</v>
      </c>
    </row>
    <row r="9" spans="1:28" ht="23.65" customHeight="1" x14ac:dyDescent="0.4">
      <c r="A9" s="25" t="s">
        <v>2</v>
      </c>
      <c r="B9" s="10" t="s">
        <v>128</v>
      </c>
      <c r="C9" s="154">
        <v>41</v>
      </c>
      <c r="D9" s="155">
        <v>13</v>
      </c>
      <c r="E9" s="156">
        <v>7</v>
      </c>
      <c r="F9" s="157">
        <v>1</v>
      </c>
      <c r="G9" s="11">
        <v>92</v>
      </c>
      <c r="H9" s="180">
        <f>VLOOKUP($A9,'市町村別 (圏域)'!$B$7:$N$48,8,FALSE)</f>
        <v>100</v>
      </c>
      <c r="I9" s="180">
        <f>VLOOKUP($A9,'市町村別 (圏域)'!$B$7:$N$48,9,FALSE)</f>
        <v>100</v>
      </c>
      <c r="J9" s="180">
        <f>VLOOKUP($A9,'市町村別 (圏域)'!$B$7:$N$48,10,FALSE)</f>
        <v>15</v>
      </c>
      <c r="K9" s="180">
        <f>VLOOKUP($A9,'市町村別 (圏域)'!$B$7:$N$48,11,FALSE)</f>
        <v>80</v>
      </c>
      <c r="L9" s="180">
        <f>VLOOKUP($A9,'市町村別 (圏域)'!$B$7:$N$48,12,FALSE)</f>
        <v>0</v>
      </c>
      <c r="M9" s="180">
        <f>VLOOKUP($A9,'市町村別 (圏域)'!$B$7:$N$48,13,FALSE)</f>
        <v>100</v>
      </c>
      <c r="N9" s="184">
        <v>99.99</v>
      </c>
      <c r="O9" s="171">
        <v>0</v>
      </c>
      <c r="P9" s="119">
        <f>VLOOKUP($A9,'市町村別 (圏域)'!$B$7:$Q$48,16,FALSE)</f>
        <v>6</v>
      </c>
      <c r="Q9" s="190">
        <f>VLOOKUP($A9,'市町村別 (圏域)'!$B$7:$R$48,17,FALSE)</f>
        <v>0</v>
      </c>
      <c r="R9" s="176">
        <v>93</v>
      </c>
    </row>
    <row r="10" spans="1:28" ht="23.65" customHeight="1" x14ac:dyDescent="0.4">
      <c r="A10" s="25" t="s">
        <v>3</v>
      </c>
      <c r="B10" s="102" t="s">
        <v>128</v>
      </c>
      <c r="C10" s="154">
        <v>36</v>
      </c>
      <c r="D10" s="155">
        <v>12</v>
      </c>
      <c r="E10" s="156">
        <v>2</v>
      </c>
      <c r="F10" s="157">
        <v>0</v>
      </c>
      <c r="G10" s="11">
        <v>1</v>
      </c>
      <c r="H10" s="180">
        <v>4.2</v>
      </c>
      <c r="I10" s="180">
        <f>VLOOKUP($A10,'市町村別 (圏域)'!$B$7:$N$48,9,FALSE)</f>
        <v>76.7</v>
      </c>
      <c r="J10" s="180">
        <f>VLOOKUP($A10,'市町村別 (圏域)'!$B$7:$N$48,10,FALSE)</f>
        <v>30.8</v>
      </c>
      <c r="K10" s="180">
        <f>VLOOKUP($A10,'市町村別 (圏域)'!$B$7:$N$48,11,FALSE)</f>
        <v>0</v>
      </c>
      <c r="L10" s="180">
        <f>VLOOKUP($A10,'市町村別 (圏域)'!$B$7:$N$48,12,FALSE)</f>
        <v>100</v>
      </c>
      <c r="M10" s="180">
        <f>VLOOKUP($A10,'市町村別 (圏域)'!$B$7:$N$48,13,FALSE)</f>
        <v>100</v>
      </c>
      <c r="N10" s="184">
        <v>100</v>
      </c>
      <c r="O10" s="171">
        <v>18</v>
      </c>
      <c r="P10" s="119">
        <f>VLOOKUP($A10,'市町村別 (圏域)'!$B$7:$Q$48,16,FALSE)</f>
        <v>12</v>
      </c>
      <c r="Q10" s="190">
        <f>VLOOKUP($A10,'市町村別 (圏域)'!$B$7:$R$48,17,FALSE)</f>
        <v>1</v>
      </c>
      <c r="R10" s="176">
        <v>3</v>
      </c>
    </row>
    <row r="11" spans="1:28" ht="23.65" customHeight="1" x14ac:dyDescent="0.4">
      <c r="A11" s="25" t="s">
        <v>4</v>
      </c>
      <c r="B11" s="102" t="s">
        <v>128</v>
      </c>
      <c r="C11" s="154">
        <v>34</v>
      </c>
      <c r="D11" s="155">
        <v>12</v>
      </c>
      <c r="E11" s="156">
        <v>1</v>
      </c>
      <c r="F11" s="157">
        <v>0</v>
      </c>
      <c r="G11" s="11">
        <v>37</v>
      </c>
      <c r="H11" s="180">
        <f>VLOOKUP($A11,'市町村別 (圏域)'!$B$7:$N$48,8,FALSE)</f>
        <v>100</v>
      </c>
      <c r="I11" s="180">
        <f>VLOOKUP($A11,'市町村別 (圏域)'!$B$7:$N$48,9,FALSE)</f>
        <v>100</v>
      </c>
      <c r="J11" s="180">
        <f>VLOOKUP($A11,'市町村別 (圏域)'!$B$7:$N$48,10,FALSE)</f>
        <v>100</v>
      </c>
      <c r="K11" s="180">
        <f>VLOOKUP($A11,'市町村別 (圏域)'!$B$7:$N$48,11,FALSE)</f>
        <v>52.6</v>
      </c>
      <c r="L11" s="180">
        <f>VLOOKUP($A11,'市町村別 (圏域)'!$B$7:$N$48,12,FALSE)</f>
        <v>15.8</v>
      </c>
      <c r="M11" s="180">
        <f>VLOOKUP($A11,'市町村別 (圏域)'!$B$7:$N$48,13,FALSE)</f>
        <v>100</v>
      </c>
      <c r="N11" s="184">
        <v>70.11</v>
      </c>
      <c r="O11" s="171">
        <v>446</v>
      </c>
      <c r="P11" s="119">
        <f>VLOOKUP($A11,'市町村別 (圏域)'!$B$7:$Q$48,16,FALSE)</f>
        <v>4</v>
      </c>
      <c r="Q11" s="190">
        <f>VLOOKUP($A11,'市町村別 (圏域)'!$B$7:$R$48,17,FALSE)</f>
        <v>6</v>
      </c>
      <c r="R11" s="176">
        <v>56</v>
      </c>
    </row>
    <row r="12" spans="1:28" ht="23.65" customHeight="1" x14ac:dyDescent="0.4">
      <c r="A12" s="25" t="s">
        <v>5</v>
      </c>
      <c r="B12" s="102" t="s">
        <v>129</v>
      </c>
      <c r="C12" s="154">
        <v>34</v>
      </c>
      <c r="D12" s="155">
        <v>11</v>
      </c>
      <c r="E12" s="156">
        <v>4</v>
      </c>
      <c r="F12" s="157">
        <v>1</v>
      </c>
      <c r="G12" s="11">
        <v>132</v>
      </c>
      <c r="H12" s="180">
        <f>VLOOKUP($A12,'市町村別 (圏域)'!$B$7:$N$48,8,FALSE)</f>
        <v>100</v>
      </c>
      <c r="I12" s="180">
        <f>VLOOKUP($A12,'市町村別 (圏域)'!$B$7:$N$48,9,FALSE)</f>
        <v>100</v>
      </c>
      <c r="J12" s="180">
        <f>VLOOKUP($A12,'市町村別 (圏域)'!$B$7:$N$48,10,FALSE)</f>
        <v>21.1</v>
      </c>
      <c r="K12" s="180">
        <f>VLOOKUP($A12,'市町村別 (圏域)'!$B$7:$N$48,11,FALSE)</f>
        <v>5.3</v>
      </c>
      <c r="L12" s="180">
        <f>VLOOKUP($A12,'市町村別 (圏域)'!$B$7:$N$48,12,FALSE)</f>
        <v>10.5</v>
      </c>
      <c r="M12" s="180">
        <f>VLOOKUP($A12,'市町村別 (圏域)'!$B$7:$N$48,13,FALSE)</f>
        <v>100</v>
      </c>
      <c r="N12" s="184">
        <v>93.97</v>
      </c>
      <c r="O12" s="171">
        <v>263</v>
      </c>
      <c r="P12" s="119">
        <f>VLOOKUP($A12,'市町村別 (圏域)'!$B$7:$Q$48,16,FALSE)</f>
        <v>1</v>
      </c>
      <c r="Q12" s="190">
        <f>VLOOKUP($A12,'市町村別 (圏域)'!$B$7:$R$48,17,FALSE)</f>
        <v>4</v>
      </c>
      <c r="R12" s="176">
        <v>1</v>
      </c>
    </row>
    <row r="13" spans="1:28" ht="23.65" customHeight="1" x14ac:dyDescent="0.4">
      <c r="A13" s="25" t="s">
        <v>6</v>
      </c>
      <c r="B13" s="10" t="s">
        <v>130</v>
      </c>
      <c r="C13" s="154">
        <v>9</v>
      </c>
      <c r="D13" s="155">
        <v>1</v>
      </c>
      <c r="E13" s="156">
        <v>1</v>
      </c>
      <c r="F13" s="157">
        <v>0</v>
      </c>
      <c r="G13" s="11">
        <v>7</v>
      </c>
      <c r="H13" s="180">
        <f>VLOOKUP($A13,'市町村別 (圏域)'!$B$7:$N$48,8,FALSE)</f>
        <v>100</v>
      </c>
      <c r="I13" s="180">
        <f>VLOOKUP($A13,'市町村別 (圏域)'!$B$7:$N$48,9,FALSE)</f>
        <v>55.9</v>
      </c>
      <c r="J13" s="180">
        <f>VLOOKUP($A13,'市町村別 (圏域)'!$B$7:$N$48,10,FALSE)</f>
        <v>0</v>
      </c>
      <c r="K13" s="180">
        <f>VLOOKUP($A13,'市町村別 (圏域)'!$B$7:$N$48,11,FALSE)</f>
        <v>0</v>
      </c>
      <c r="L13" s="180">
        <f>VLOOKUP($A13,'市町村別 (圏域)'!$B$7:$N$48,12,FALSE)</f>
        <v>100</v>
      </c>
      <c r="M13" s="180">
        <f>VLOOKUP($A13,'市町村別 (圏域)'!$B$7:$N$48,13,FALSE)</f>
        <v>0</v>
      </c>
      <c r="N13" s="184">
        <v>84.73</v>
      </c>
      <c r="O13" s="171">
        <v>0</v>
      </c>
      <c r="P13" s="119">
        <f>VLOOKUP($A13,'市町村別 (圏域)'!$B$7:$Q$48,16,FALSE)</f>
        <v>2</v>
      </c>
      <c r="Q13" s="190">
        <f>VLOOKUP($A13,'市町村別 (圏域)'!$B$7:$R$48,17,FALSE)</f>
        <v>0</v>
      </c>
      <c r="R13" s="176">
        <v>22</v>
      </c>
    </row>
    <row r="14" spans="1:28" ht="23.65" customHeight="1" x14ac:dyDescent="0.4">
      <c r="A14" s="25" t="s">
        <v>7</v>
      </c>
      <c r="B14" s="102" t="s">
        <v>128</v>
      </c>
      <c r="C14" s="154">
        <v>12</v>
      </c>
      <c r="D14" s="155">
        <v>3</v>
      </c>
      <c r="E14" s="156">
        <v>3</v>
      </c>
      <c r="F14" s="157">
        <v>0</v>
      </c>
      <c r="G14" s="11">
        <v>14</v>
      </c>
      <c r="H14" s="180">
        <f>VLOOKUP($A14,'市町村別 (圏域)'!$B$7:$N$48,8,FALSE)</f>
        <v>100</v>
      </c>
      <c r="I14" s="180">
        <f>VLOOKUP($A14,'市町村別 (圏域)'!$B$7:$N$48,9,FALSE)</f>
        <v>71</v>
      </c>
      <c r="J14" s="180">
        <f>VLOOKUP($A14,'市町村別 (圏域)'!$B$7:$N$48,10,FALSE)</f>
        <v>0</v>
      </c>
      <c r="K14" s="180">
        <f>VLOOKUP($A14,'市町村別 (圏域)'!$B$7:$N$48,11,FALSE)</f>
        <v>0</v>
      </c>
      <c r="L14" s="180">
        <f>VLOOKUP($A14,'市町村別 (圏域)'!$B$7:$N$48,12,FALSE)</f>
        <v>28.6</v>
      </c>
      <c r="M14" s="180">
        <f>VLOOKUP($A14,'市町村別 (圏域)'!$B$7:$N$48,13,FALSE)</f>
        <v>42.9</v>
      </c>
      <c r="N14" s="184">
        <v>63.23</v>
      </c>
      <c r="O14" s="171">
        <v>0</v>
      </c>
      <c r="P14" s="119">
        <f>VLOOKUP($A14,'市町村別 (圏域)'!$B$7:$Q$48,16,FALSE)</f>
        <v>5</v>
      </c>
      <c r="Q14" s="190">
        <f>VLOOKUP($A14,'市町村別 (圏域)'!$B$7:$R$48,17,FALSE)</f>
        <v>1</v>
      </c>
      <c r="R14" s="176">
        <v>19</v>
      </c>
    </row>
    <row r="15" spans="1:28" ht="23.65" customHeight="1" x14ac:dyDescent="0.4">
      <c r="A15" s="25" t="s">
        <v>8</v>
      </c>
      <c r="B15" s="102" t="s">
        <v>129</v>
      </c>
      <c r="C15" s="154">
        <v>20</v>
      </c>
      <c r="D15" s="155">
        <v>12</v>
      </c>
      <c r="E15" s="156">
        <v>3</v>
      </c>
      <c r="F15" s="157">
        <v>0</v>
      </c>
      <c r="G15" s="11">
        <v>0</v>
      </c>
      <c r="H15" s="180">
        <f>VLOOKUP($A15,'市町村別 (圏域)'!$B$7:$N$48,8,FALSE)</f>
        <v>97.3</v>
      </c>
      <c r="I15" s="180">
        <f>VLOOKUP($A15,'市町村別 (圏域)'!$B$7:$N$48,9,FALSE)</f>
        <v>57.5</v>
      </c>
      <c r="J15" s="180">
        <f>VLOOKUP($A15,'市町村別 (圏域)'!$B$7:$N$48,10,FALSE)</f>
        <v>0</v>
      </c>
      <c r="K15" s="180">
        <f>VLOOKUP($A15,'市町村別 (圏域)'!$B$7:$N$48,11,FALSE)</f>
        <v>0</v>
      </c>
      <c r="L15" s="180">
        <f>VLOOKUP($A15,'市町村別 (圏域)'!$B$7:$N$48,12,FALSE)</f>
        <v>0</v>
      </c>
      <c r="M15" s="180">
        <f>VLOOKUP($A15,'市町村別 (圏域)'!$B$7:$N$48,13,FALSE)</f>
        <v>0</v>
      </c>
      <c r="N15" s="184">
        <v>100</v>
      </c>
      <c r="O15" s="171">
        <v>0</v>
      </c>
      <c r="P15" s="119">
        <f>VLOOKUP($A15,'市町村別 (圏域)'!$B$7:$Q$48,16,FALSE)</f>
        <v>3</v>
      </c>
      <c r="Q15" s="190">
        <f>VLOOKUP($A15,'市町村別 (圏域)'!$B$7:$R$48,17,FALSE)</f>
        <v>3</v>
      </c>
      <c r="R15" s="176">
        <v>20</v>
      </c>
    </row>
    <row r="16" spans="1:28" ht="23.65" customHeight="1" x14ac:dyDescent="0.4">
      <c r="A16" s="25" t="s">
        <v>9</v>
      </c>
      <c r="B16" s="102" t="s">
        <v>129</v>
      </c>
      <c r="C16" s="154">
        <v>29</v>
      </c>
      <c r="D16" s="155">
        <v>8</v>
      </c>
      <c r="E16" s="156">
        <v>7</v>
      </c>
      <c r="F16" s="157">
        <v>0</v>
      </c>
      <c r="G16" s="11">
        <v>79</v>
      </c>
      <c r="H16" s="180">
        <f>VLOOKUP($A16,'市町村別 (圏域)'!$B$7:$N$48,8,FALSE)</f>
        <v>100</v>
      </c>
      <c r="I16" s="180">
        <f>VLOOKUP($A16,'市町村別 (圏域)'!$B$7:$N$48,9,FALSE)</f>
        <v>96.8</v>
      </c>
      <c r="J16" s="180">
        <f>VLOOKUP($A16,'市町村別 (圏域)'!$B$7:$N$48,10,FALSE)</f>
        <v>46.2</v>
      </c>
      <c r="K16" s="180">
        <f>VLOOKUP($A16,'市町村別 (圏域)'!$B$7:$N$48,11,FALSE)</f>
        <v>69.2</v>
      </c>
      <c r="L16" s="180">
        <f>VLOOKUP($A16,'市町村別 (圏域)'!$B$7:$N$48,12,FALSE)</f>
        <v>7.7</v>
      </c>
      <c r="M16" s="180">
        <f>VLOOKUP($A16,'市町村別 (圏域)'!$B$7:$N$48,13,FALSE)</f>
        <v>100</v>
      </c>
      <c r="N16" s="184">
        <v>100</v>
      </c>
      <c r="O16" s="171">
        <v>147</v>
      </c>
      <c r="P16" s="119">
        <f>VLOOKUP($A16,'市町村別 (圏域)'!$B$7:$Q$48,16,FALSE)</f>
        <v>4</v>
      </c>
      <c r="Q16" s="190">
        <f>VLOOKUP($A16,'市町村別 (圏域)'!$B$7:$R$48,17,FALSE)</f>
        <v>4</v>
      </c>
      <c r="R16" s="176">
        <v>127</v>
      </c>
    </row>
    <row r="17" spans="1:18" ht="23.65" customHeight="1" x14ac:dyDescent="0.4">
      <c r="A17" s="25" t="s">
        <v>10</v>
      </c>
      <c r="B17" s="146" t="s">
        <v>128</v>
      </c>
      <c r="C17" s="154">
        <v>20</v>
      </c>
      <c r="D17" s="155">
        <v>8</v>
      </c>
      <c r="E17" s="156">
        <v>3</v>
      </c>
      <c r="F17" s="157">
        <v>0</v>
      </c>
      <c r="G17" s="11">
        <v>3</v>
      </c>
      <c r="H17" s="180">
        <v>0</v>
      </c>
      <c r="I17" s="180">
        <f>VLOOKUP($A17,'市町村別 (圏域)'!$B$7:$N$48,9,FALSE)</f>
        <v>0</v>
      </c>
      <c r="J17" s="180">
        <f>VLOOKUP($A17,'市町村別 (圏域)'!$B$7:$N$48,10,FALSE)</f>
        <v>0</v>
      </c>
      <c r="K17" s="180">
        <f>VLOOKUP($A17,'市町村別 (圏域)'!$B$7:$N$48,11,FALSE)</f>
        <v>0</v>
      </c>
      <c r="L17" s="180">
        <f>VLOOKUP($A17,'市町村別 (圏域)'!$B$7:$N$48,12,FALSE)</f>
        <v>44.4</v>
      </c>
      <c r="M17" s="180">
        <f>VLOOKUP($A17,'市町村別 (圏域)'!$B$7:$N$48,13,FALSE)</f>
        <v>100</v>
      </c>
      <c r="N17" s="184">
        <v>49.42</v>
      </c>
      <c r="O17" s="171">
        <v>0</v>
      </c>
      <c r="P17" s="119">
        <f>VLOOKUP($A17,'市町村別 (圏域)'!$B$7:$Q$48,16,FALSE)</f>
        <v>0</v>
      </c>
      <c r="Q17" s="190">
        <f>VLOOKUP($A17,'市町村別 (圏域)'!$B$7:$R$48,17,FALSE)</f>
        <v>0</v>
      </c>
      <c r="R17" s="176">
        <v>46</v>
      </c>
    </row>
    <row r="18" spans="1:18" ht="23.65" customHeight="1" x14ac:dyDescent="0.4">
      <c r="A18" s="25" t="s">
        <v>11</v>
      </c>
      <c r="B18" s="102" t="s">
        <v>128</v>
      </c>
      <c r="C18" s="154">
        <v>23</v>
      </c>
      <c r="D18" s="155">
        <v>11</v>
      </c>
      <c r="E18" s="156">
        <v>4</v>
      </c>
      <c r="F18" s="157">
        <v>0</v>
      </c>
      <c r="G18" s="11">
        <v>3</v>
      </c>
      <c r="H18" s="180">
        <f>VLOOKUP($A18,'市町村別 (圏域)'!$B$7:$N$48,8,FALSE)</f>
        <v>100</v>
      </c>
      <c r="I18" s="180">
        <f>VLOOKUP($A18,'市町村別 (圏域)'!$B$7:$N$48,9,FALSE)</f>
        <v>80.8</v>
      </c>
      <c r="J18" s="180">
        <f>VLOOKUP($A18,'市町村別 (圏域)'!$B$7:$N$48,10,FALSE)</f>
        <v>0</v>
      </c>
      <c r="K18" s="180">
        <f>VLOOKUP($A18,'市町村別 (圏域)'!$B$7:$N$48,11,FALSE)</f>
        <v>0</v>
      </c>
      <c r="L18" s="180">
        <f>VLOOKUP($A18,'市町村別 (圏域)'!$B$7:$N$48,12,FALSE)</f>
        <v>0</v>
      </c>
      <c r="M18" s="180">
        <f>VLOOKUP($A18,'市町村別 (圏域)'!$B$7:$N$48,13,FALSE)</f>
        <v>0</v>
      </c>
      <c r="N18" s="184">
        <v>94.48</v>
      </c>
      <c r="O18" s="171">
        <v>0</v>
      </c>
      <c r="P18" s="119">
        <f>VLOOKUP($A18,'市町村別 (圏域)'!$B$7:$Q$48,16,FALSE)</f>
        <v>0</v>
      </c>
      <c r="Q18" s="190">
        <f>VLOOKUP($A18,'市町村別 (圏域)'!$B$7:$R$48,17,FALSE)</f>
        <v>0</v>
      </c>
      <c r="R18" s="176">
        <v>24</v>
      </c>
    </row>
    <row r="19" spans="1:18" ht="23.65" customHeight="1" x14ac:dyDescent="0.4">
      <c r="A19" s="25" t="s">
        <v>12</v>
      </c>
      <c r="B19" s="102" t="s">
        <v>129</v>
      </c>
      <c r="C19" s="154">
        <v>32</v>
      </c>
      <c r="D19" s="155">
        <v>16</v>
      </c>
      <c r="E19" s="156">
        <v>1</v>
      </c>
      <c r="F19" s="157">
        <v>0</v>
      </c>
      <c r="G19" s="11">
        <v>0</v>
      </c>
      <c r="H19" s="180">
        <v>75.7</v>
      </c>
      <c r="I19" s="180">
        <f>VLOOKUP($A19,'市町村別 (圏域)'!$B$7:$N$48,9,FALSE)</f>
        <v>78.3</v>
      </c>
      <c r="J19" s="180">
        <f>VLOOKUP($A19,'市町村別 (圏域)'!$B$7:$N$48,10,FALSE)</f>
        <v>100</v>
      </c>
      <c r="K19" s="180">
        <f>VLOOKUP($A19,'市町村別 (圏域)'!$B$7:$N$48,11,FALSE)</f>
        <v>0</v>
      </c>
      <c r="L19" s="180">
        <f>VLOOKUP($A19,'市町村別 (圏域)'!$B$7:$N$48,12,FALSE)</f>
        <v>11.8</v>
      </c>
      <c r="M19" s="180">
        <f>VLOOKUP($A19,'市町村別 (圏域)'!$B$7:$N$48,13,FALSE)</f>
        <v>100</v>
      </c>
      <c r="N19" s="184">
        <v>100</v>
      </c>
      <c r="O19" s="171">
        <v>3990</v>
      </c>
      <c r="P19" s="119">
        <f>VLOOKUP($A19,'市町村別 (圏域)'!$B$7:$Q$48,16,FALSE)</f>
        <v>10</v>
      </c>
      <c r="Q19" s="190">
        <f>VLOOKUP($A19,'市町村別 (圏域)'!$B$7:$R$48,17,FALSE)</f>
        <v>2</v>
      </c>
      <c r="R19" s="176">
        <v>11</v>
      </c>
    </row>
    <row r="20" spans="1:18" ht="23.65" customHeight="1" x14ac:dyDescent="0.4">
      <c r="A20" s="25" t="s">
        <v>13</v>
      </c>
      <c r="B20" s="102" t="s">
        <v>128</v>
      </c>
      <c r="C20" s="154">
        <v>32</v>
      </c>
      <c r="D20" s="155">
        <v>11</v>
      </c>
      <c r="E20" s="156">
        <v>4</v>
      </c>
      <c r="F20" s="157">
        <v>0</v>
      </c>
      <c r="G20" s="11">
        <v>0</v>
      </c>
      <c r="H20" s="180">
        <v>75.8</v>
      </c>
      <c r="I20" s="180">
        <f>VLOOKUP($A20,'市町村別 (圏域)'!$B$7:$N$48,9,FALSE)</f>
        <v>72.7</v>
      </c>
      <c r="J20" s="180">
        <f>VLOOKUP($A20,'市町村別 (圏域)'!$B$7:$N$48,10,FALSE)</f>
        <v>45.5</v>
      </c>
      <c r="K20" s="180">
        <f>VLOOKUP($A20,'市町村別 (圏域)'!$B$7:$N$48,11,FALSE)</f>
        <v>9.1</v>
      </c>
      <c r="L20" s="180">
        <f>VLOOKUP($A20,'市町村別 (圏域)'!$B$7:$N$48,12,FALSE)</f>
        <v>18.2</v>
      </c>
      <c r="M20" s="180">
        <f>VLOOKUP($A20,'市町村別 (圏域)'!$B$7:$N$48,13,FALSE)</f>
        <v>100</v>
      </c>
      <c r="N20" s="184">
        <v>48.86</v>
      </c>
      <c r="O20" s="171">
        <v>0</v>
      </c>
      <c r="P20" s="119">
        <f>VLOOKUP($A20,'市町村別 (圏域)'!$B$7:$Q$48,16,FALSE)</f>
        <v>3</v>
      </c>
      <c r="Q20" s="190">
        <f>VLOOKUP($A20,'市町村別 (圏域)'!$B$7:$R$48,17,FALSE)</f>
        <v>3</v>
      </c>
      <c r="R20" s="176">
        <v>68</v>
      </c>
    </row>
    <row r="21" spans="1:18" ht="23.65" customHeight="1" x14ac:dyDescent="0.4">
      <c r="A21" s="25" t="s">
        <v>14</v>
      </c>
      <c r="B21" s="102" t="s">
        <v>129</v>
      </c>
      <c r="C21" s="154">
        <v>10</v>
      </c>
      <c r="D21" s="155">
        <v>3</v>
      </c>
      <c r="E21" s="156">
        <v>3</v>
      </c>
      <c r="F21" s="157">
        <v>0</v>
      </c>
      <c r="G21" s="11">
        <v>11</v>
      </c>
      <c r="H21" s="180">
        <v>0</v>
      </c>
      <c r="I21" s="180">
        <f>VLOOKUP($A21,'市町村別 (圏域)'!$B$7:$N$48,9,FALSE)</f>
        <v>34.200000000000003</v>
      </c>
      <c r="J21" s="180">
        <f>VLOOKUP($A21,'市町村別 (圏域)'!$B$7:$N$48,10,FALSE)</f>
        <v>0</v>
      </c>
      <c r="K21" s="180">
        <f>VLOOKUP($A21,'市町村別 (圏域)'!$B$7:$N$48,11,FALSE)</f>
        <v>0</v>
      </c>
      <c r="L21" s="180">
        <f>VLOOKUP($A21,'市町村別 (圏域)'!$B$7:$N$48,12,FALSE)</f>
        <v>0</v>
      </c>
      <c r="M21" s="180">
        <f>VLOOKUP($A21,'市町村別 (圏域)'!$B$7:$N$48,13,FALSE)</f>
        <v>0</v>
      </c>
      <c r="N21" s="184">
        <v>100</v>
      </c>
      <c r="O21" s="171">
        <v>244</v>
      </c>
      <c r="P21" s="119">
        <f>VLOOKUP($A21,'市町村別 (圏域)'!$B$7:$Q$48,16,FALSE)</f>
        <v>0</v>
      </c>
      <c r="Q21" s="190">
        <f>VLOOKUP($A21,'市町村別 (圏域)'!$B$7:$R$48,17,FALSE)</f>
        <v>1</v>
      </c>
      <c r="R21" s="176">
        <v>25</v>
      </c>
    </row>
    <row r="22" spans="1:18" ht="23.65" customHeight="1" x14ac:dyDescent="0.4">
      <c r="A22" s="25" t="s">
        <v>15</v>
      </c>
      <c r="B22" s="100" t="s">
        <v>128</v>
      </c>
      <c r="C22" s="154">
        <v>16</v>
      </c>
      <c r="D22" s="155">
        <v>7</v>
      </c>
      <c r="E22" s="156">
        <v>0</v>
      </c>
      <c r="F22" s="157">
        <v>0</v>
      </c>
      <c r="G22" s="11">
        <v>0</v>
      </c>
      <c r="H22" s="180">
        <v>71.099999999999994</v>
      </c>
      <c r="I22" s="180">
        <f>VLOOKUP($A22,'市町村別 (圏域)'!$B$7:$N$48,9,FALSE)</f>
        <v>53.6</v>
      </c>
      <c r="J22" s="180">
        <f>VLOOKUP($A22,'市町村別 (圏域)'!$B$7:$N$48,10,FALSE)</f>
        <v>100</v>
      </c>
      <c r="K22" s="180">
        <f>VLOOKUP($A22,'市町村別 (圏域)'!$B$7:$N$48,11,FALSE)</f>
        <v>0</v>
      </c>
      <c r="L22" s="180">
        <f>VLOOKUP($A22,'市町村別 (圏域)'!$B$7:$N$48,12,FALSE)</f>
        <v>0</v>
      </c>
      <c r="M22" s="180">
        <f>VLOOKUP($A22,'市町村別 (圏域)'!$B$7:$N$48,13,FALSE)</f>
        <v>57.1</v>
      </c>
      <c r="N22" s="184">
        <v>59.48</v>
      </c>
      <c r="O22" s="171">
        <v>239</v>
      </c>
      <c r="P22" s="119">
        <f>VLOOKUP($A22,'市町村別 (圏域)'!$B$7:$Q$48,16,FALSE)</f>
        <v>3</v>
      </c>
      <c r="Q22" s="190">
        <f>VLOOKUP($A22,'市町村別 (圏域)'!$B$7:$R$48,17,FALSE)</f>
        <v>2</v>
      </c>
      <c r="R22" s="176">
        <v>0</v>
      </c>
    </row>
    <row r="23" spans="1:18" ht="23.65" customHeight="1" x14ac:dyDescent="0.4">
      <c r="A23" s="25" t="s">
        <v>16</v>
      </c>
      <c r="B23" s="10" t="s">
        <v>130</v>
      </c>
      <c r="C23" s="154">
        <v>10</v>
      </c>
      <c r="D23" s="155">
        <v>2</v>
      </c>
      <c r="E23" s="156">
        <v>3</v>
      </c>
      <c r="F23" s="157">
        <v>0</v>
      </c>
      <c r="G23" s="11">
        <v>40</v>
      </c>
      <c r="H23" s="180">
        <f>VLOOKUP($A23,'市町村別 (圏域)'!$B$7:$N$48,8,FALSE)</f>
        <v>100</v>
      </c>
      <c r="I23" s="180">
        <f>VLOOKUP($A23,'市町村別 (圏域)'!$B$7:$N$48,9,FALSE)</f>
        <v>100</v>
      </c>
      <c r="J23" s="180">
        <f>VLOOKUP($A23,'市町村別 (圏域)'!$B$7:$N$48,10,FALSE)</f>
        <v>100</v>
      </c>
      <c r="K23" s="180">
        <f>VLOOKUP($A23,'市町村別 (圏域)'!$B$7:$N$48,11,FALSE)</f>
        <v>100</v>
      </c>
      <c r="L23" s="180">
        <f>VLOOKUP($A23,'市町村別 (圏域)'!$B$7:$N$48,12,FALSE)</f>
        <v>0</v>
      </c>
      <c r="M23" s="180">
        <f>VLOOKUP($A23,'市町村別 (圏域)'!$B$7:$N$48,13,FALSE)</f>
        <v>100</v>
      </c>
      <c r="N23" s="184">
        <v>85.09</v>
      </c>
      <c r="O23" s="171">
        <v>0</v>
      </c>
      <c r="P23" s="119">
        <f>VLOOKUP($A23,'市町村別 (圏域)'!$B$7:$Q$48,16,FALSE)</f>
        <v>14</v>
      </c>
      <c r="Q23" s="190">
        <f>VLOOKUP($A23,'市町村別 (圏域)'!$B$7:$R$48,17,FALSE)</f>
        <v>2</v>
      </c>
      <c r="R23" s="176">
        <v>3</v>
      </c>
    </row>
    <row r="24" spans="1:18" ht="23.65" customHeight="1" x14ac:dyDescent="0.4">
      <c r="A24" s="25" t="s">
        <v>17</v>
      </c>
      <c r="B24" s="102" t="s">
        <v>130</v>
      </c>
      <c r="C24" s="154">
        <v>11</v>
      </c>
      <c r="D24" s="155">
        <v>5</v>
      </c>
      <c r="E24" s="156">
        <v>2</v>
      </c>
      <c r="F24" s="157">
        <v>0</v>
      </c>
      <c r="G24" s="11">
        <v>7</v>
      </c>
      <c r="H24" s="180">
        <v>20.2</v>
      </c>
      <c r="I24" s="180">
        <f>VLOOKUP($A24,'市町村別 (圏域)'!$B$7:$N$48,9,FALSE)</f>
        <v>50.4</v>
      </c>
      <c r="J24" s="180">
        <f>VLOOKUP($A24,'市町村別 (圏域)'!$B$7:$N$48,10,FALSE)</f>
        <v>37.5</v>
      </c>
      <c r="K24" s="180">
        <f>VLOOKUP($A24,'市町村別 (圏域)'!$B$7:$N$48,11,FALSE)</f>
        <v>0</v>
      </c>
      <c r="L24" s="180">
        <f>VLOOKUP($A24,'市町村別 (圏域)'!$B$7:$N$48,12,FALSE)</f>
        <v>0</v>
      </c>
      <c r="M24" s="180">
        <f>VLOOKUP($A24,'市町村別 (圏域)'!$B$7:$N$48,13,FALSE)</f>
        <v>0</v>
      </c>
      <c r="N24" s="184">
        <v>100</v>
      </c>
      <c r="O24" s="171">
        <v>333</v>
      </c>
      <c r="P24" s="119">
        <f>VLOOKUP($A24,'市町村別 (圏域)'!$B$7:$Q$48,16,FALSE)</f>
        <v>2</v>
      </c>
      <c r="Q24" s="190">
        <f>VLOOKUP($A24,'市町村別 (圏域)'!$B$7:$R$48,17,FALSE)</f>
        <v>1</v>
      </c>
      <c r="R24" s="176">
        <v>2</v>
      </c>
    </row>
    <row r="25" spans="1:18" ht="23.65" customHeight="1" x14ac:dyDescent="0.4">
      <c r="A25" s="25" t="s">
        <v>18</v>
      </c>
      <c r="B25" s="102" t="s">
        <v>130</v>
      </c>
      <c r="C25" s="154">
        <v>30</v>
      </c>
      <c r="D25" s="155">
        <v>7</v>
      </c>
      <c r="E25" s="156">
        <v>10</v>
      </c>
      <c r="F25" s="157">
        <v>0</v>
      </c>
      <c r="G25" s="11">
        <v>163</v>
      </c>
      <c r="H25" s="180">
        <f>VLOOKUP($A25,'市町村別 (圏域)'!$B$7:$N$48,8,FALSE)</f>
        <v>100</v>
      </c>
      <c r="I25" s="180">
        <f>VLOOKUP($A25,'市町村別 (圏域)'!$B$7:$N$48,9,FALSE)</f>
        <v>79.400000000000006</v>
      </c>
      <c r="J25" s="180">
        <f>VLOOKUP($A25,'市町村別 (圏域)'!$B$7:$N$48,10,FALSE)</f>
        <v>13.6</v>
      </c>
      <c r="K25" s="180">
        <f>VLOOKUP($A25,'市町村別 (圏域)'!$B$7:$N$48,11,FALSE)</f>
        <v>9.1</v>
      </c>
      <c r="L25" s="180">
        <f>VLOOKUP($A25,'市町村別 (圏域)'!$B$7:$N$48,12,FALSE)</f>
        <v>13.6</v>
      </c>
      <c r="M25" s="180">
        <f>VLOOKUP($A25,'市町村別 (圏域)'!$B$7:$N$48,13,FALSE)</f>
        <v>100</v>
      </c>
      <c r="N25" s="184">
        <v>97.31</v>
      </c>
      <c r="O25" s="171">
        <v>3774</v>
      </c>
      <c r="P25" s="119">
        <f>VLOOKUP($A25,'市町村別 (圏域)'!$B$7:$Q$48,16,FALSE)</f>
        <v>7</v>
      </c>
      <c r="Q25" s="190">
        <f>VLOOKUP($A25,'市町村別 (圏域)'!$B$7:$R$48,17,FALSE)</f>
        <v>2</v>
      </c>
      <c r="R25" s="176">
        <v>5</v>
      </c>
    </row>
    <row r="26" spans="1:18" ht="23.65" customHeight="1" x14ac:dyDescent="0.4">
      <c r="A26" s="25" t="s">
        <v>19</v>
      </c>
      <c r="B26" s="102" t="s">
        <v>130</v>
      </c>
      <c r="C26" s="154">
        <v>16</v>
      </c>
      <c r="D26" s="155">
        <v>6</v>
      </c>
      <c r="E26" s="156">
        <v>5</v>
      </c>
      <c r="F26" s="157">
        <v>0</v>
      </c>
      <c r="G26" s="11">
        <v>72</v>
      </c>
      <c r="H26" s="180">
        <f>VLOOKUP($A26,'市町村別 (圏域)'!$B$7:$N$48,8,FALSE)</f>
        <v>100</v>
      </c>
      <c r="I26" s="180">
        <f>VLOOKUP($A26,'市町村別 (圏域)'!$B$7:$N$48,9,FALSE)</f>
        <v>19.3</v>
      </c>
      <c r="J26" s="180">
        <f>VLOOKUP($A26,'市町村別 (圏域)'!$B$7:$N$48,10,FALSE)</f>
        <v>84.6</v>
      </c>
      <c r="K26" s="180">
        <f>VLOOKUP($A26,'市町村別 (圏域)'!$B$7:$N$48,11,FALSE)</f>
        <v>53.8</v>
      </c>
      <c r="L26" s="180">
        <f>VLOOKUP($A26,'市町村別 (圏域)'!$B$7:$N$48,12,FALSE)</f>
        <v>0</v>
      </c>
      <c r="M26" s="180">
        <f>VLOOKUP($A26,'市町村別 (圏域)'!$B$7:$N$48,13,FALSE)</f>
        <v>100</v>
      </c>
      <c r="N26" s="184">
        <v>100</v>
      </c>
      <c r="O26" s="171">
        <v>5180</v>
      </c>
      <c r="P26" s="119">
        <f>VLOOKUP($A26,'市町村別 (圏域)'!$B$7:$Q$48,16,FALSE)</f>
        <v>3</v>
      </c>
      <c r="Q26" s="190">
        <f>VLOOKUP($A26,'市町村別 (圏域)'!$B$7:$R$48,17,FALSE)</f>
        <v>2</v>
      </c>
      <c r="R26" s="176">
        <v>22</v>
      </c>
    </row>
    <row r="27" spans="1:18" ht="23.65" customHeight="1" x14ac:dyDescent="0.4">
      <c r="A27" s="25" t="s">
        <v>20</v>
      </c>
      <c r="B27" s="102" t="s">
        <v>130</v>
      </c>
      <c r="C27" s="154">
        <v>8</v>
      </c>
      <c r="D27" s="155">
        <v>3</v>
      </c>
      <c r="E27" s="156">
        <v>1</v>
      </c>
      <c r="F27" s="157">
        <v>1</v>
      </c>
      <c r="G27" s="11">
        <v>15</v>
      </c>
      <c r="H27" s="180">
        <f>VLOOKUP($A27,'市町村別 (圏域)'!$B$7:$N$48,8,FALSE)</f>
        <v>100</v>
      </c>
      <c r="I27" s="180">
        <f>VLOOKUP($A27,'市町村別 (圏域)'!$B$7:$N$48,9,FALSE)</f>
        <v>53.4</v>
      </c>
      <c r="J27" s="180">
        <f>VLOOKUP($A27,'市町村別 (圏域)'!$B$7:$N$48,10,FALSE)</f>
        <v>100</v>
      </c>
      <c r="K27" s="180">
        <f>VLOOKUP($A27,'市町村別 (圏域)'!$B$7:$N$48,11,FALSE)</f>
        <v>0</v>
      </c>
      <c r="L27" s="180">
        <f>VLOOKUP($A27,'市町村別 (圏域)'!$B$7:$N$48,12,FALSE)</f>
        <v>10</v>
      </c>
      <c r="M27" s="180">
        <f>VLOOKUP($A27,'市町村別 (圏域)'!$B$7:$N$48,13,FALSE)</f>
        <v>100</v>
      </c>
      <c r="N27" s="184">
        <v>71.239999999999995</v>
      </c>
      <c r="O27" s="171">
        <v>192</v>
      </c>
      <c r="P27" s="119">
        <f>VLOOKUP($A27,'市町村別 (圏域)'!$B$7:$Q$48,16,FALSE)</f>
        <v>1</v>
      </c>
      <c r="Q27" s="190">
        <f>VLOOKUP($A27,'市町村別 (圏域)'!$B$7:$R$48,17,FALSE)</f>
        <v>2</v>
      </c>
      <c r="R27" s="176">
        <v>2</v>
      </c>
    </row>
    <row r="28" spans="1:18" ht="23.65" customHeight="1" x14ac:dyDescent="0.4">
      <c r="A28" s="25" t="s">
        <v>21</v>
      </c>
      <c r="B28" s="102" t="s">
        <v>129</v>
      </c>
      <c r="C28" s="154">
        <v>8</v>
      </c>
      <c r="D28" s="155">
        <v>3</v>
      </c>
      <c r="E28" s="156">
        <v>1</v>
      </c>
      <c r="F28" s="157">
        <v>0</v>
      </c>
      <c r="G28" s="11">
        <v>0</v>
      </c>
      <c r="H28" s="180">
        <f>VLOOKUP($A28,'市町村別 (圏域)'!$B$7:$N$48,8,FALSE)</f>
        <v>100</v>
      </c>
      <c r="I28" s="180">
        <f>VLOOKUP($A28,'市町村別 (圏域)'!$B$7:$N$48,9,FALSE)</f>
        <v>100</v>
      </c>
      <c r="J28" s="180">
        <f>VLOOKUP($A28,'市町村別 (圏域)'!$B$7:$N$48,10,FALSE)</f>
        <v>0</v>
      </c>
      <c r="K28" s="180">
        <f>VLOOKUP($A28,'市町村別 (圏域)'!$B$7:$N$48,11,FALSE)</f>
        <v>0</v>
      </c>
      <c r="L28" s="180">
        <f>VLOOKUP($A28,'市町村別 (圏域)'!$B$7:$N$48,12,FALSE)</f>
        <v>0</v>
      </c>
      <c r="M28" s="180">
        <f>VLOOKUP($A28,'市町村別 (圏域)'!$B$7:$N$48,13,FALSE)</f>
        <v>0</v>
      </c>
      <c r="N28" s="184">
        <v>99.68</v>
      </c>
      <c r="O28" s="171">
        <v>30</v>
      </c>
      <c r="P28" s="119">
        <f>VLOOKUP($A28,'市町村別 (圏域)'!$B$7:$Q$48,16,FALSE)</f>
        <v>2</v>
      </c>
      <c r="Q28" s="190">
        <f>VLOOKUP($A28,'市町村別 (圏域)'!$B$7:$R$48,17,FALSE)</f>
        <v>2</v>
      </c>
      <c r="R28" s="176">
        <v>4</v>
      </c>
    </row>
    <row r="29" spans="1:18" ht="23.65" customHeight="1" x14ac:dyDescent="0.4">
      <c r="A29" s="25" t="s">
        <v>22</v>
      </c>
      <c r="B29" s="102" t="s">
        <v>130</v>
      </c>
      <c r="C29" s="154">
        <v>5</v>
      </c>
      <c r="D29" s="155">
        <v>2</v>
      </c>
      <c r="E29" s="156">
        <v>2</v>
      </c>
      <c r="F29" s="157">
        <v>0</v>
      </c>
      <c r="G29" s="11">
        <v>0</v>
      </c>
      <c r="H29" s="180">
        <v>58.2</v>
      </c>
      <c r="I29" s="180">
        <f>VLOOKUP($A29,'市町村別 (圏域)'!$B$7:$N$48,9,FALSE)</f>
        <v>58.2</v>
      </c>
      <c r="J29" s="180">
        <f>VLOOKUP($A29,'市町村別 (圏域)'!$B$7:$N$48,10,FALSE)</f>
        <v>100</v>
      </c>
      <c r="K29" s="180">
        <f>VLOOKUP($A29,'市町村別 (圏域)'!$B$7:$N$48,11,FALSE)</f>
        <v>0</v>
      </c>
      <c r="L29" s="180">
        <f>VLOOKUP($A29,'市町村別 (圏域)'!$B$7:$N$48,12,FALSE)</f>
        <v>0</v>
      </c>
      <c r="M29" s="180">
        <f>VLOOKUP($A29,'市町村別 (圏域)'!$B$7:$N$48,13,FALSE)</f>
        <v>100</v>
      </c>
      <c r="N29" s="184">
        <v>82.82</v>
      </c>
      <c r="O29" s="171">
        <v>53</v>
      </c>
      <c r="P29" s="119">
        <f>VLOOKUP($A29,'市町村別 (圏域)'!$B$7:$Q$48,16,FALSE)</f>
        <v>1</v>
      </c>
      <c r="Q29" s="190">
        <f>VLOOKUP($A29,'市町村別 (圏域)'!$B$7:$R$48,17,FALSE)</f>
        <v>0</v>
      </c>
      <c r="R29" s="176">
        <v>2</v>
      </c>
    </row>
    <row r="30" spans="1:18" ht="23.65" customHeight="1" x14ac:dyDescent="0.4">
      <c r="A30" s="25" t="s">
        <v>23</v>
      </c>
      <c r="B30" s="146" t="s">
        <v>130</v>
      </c>
      <c r="C30" s="154">
        <v>6</v>
      </c>
      <c r="D30" s="155">
        <v>3</v>
      </c>
      <c r="E30" s="156">
        <v>2</v>
      </c>
      <c r="F30" s="157">
        <v>0</v>
      </c>
      <c r="G30" s="11">
        <v>0</v>
      </c>
      <c r="H30" s="180">
        <v>0</v>
      </c>
      <c r="I30" s="180">
        <f>VLOOKUP($A30,'市町村別 (圏域)'!$B$7:$N$48,9,FALSE)</f>
        <v>100</v>
      </c>
      <c r="J30" s="180">
        <f>VLOOKUP($A30,'市町村別 (圏域)'!$B$7:$N$48,10,FALSE)</f>
        <v>0</v>
      </c>
      <c r="K30" s="180">
        <f>VLOOKUP($A30,'市町村別 (圏域)'!$B$7:$N$48,11,FALSE)</f>
        <v>0</v>
      </c>
      <c r="L30" s="180">
        <f>VLOOKUP($A30,'市町村別 (圏域)'!$B$7:$N$48,12,FALSE)</f>
        <v>0</v>
      </c>
      <c r="M30" s="180">
        <f>VLOOKUP($A30,'市町村別 (圏域)'!$B$7:$N$48,13,FALSE)</f>
        <v>100</v>
      </c>
      <c r="N30" s="184">
        <v>100</v>
      </c>
      <c r="O30" s="171">
        <v>917</v>
      </c>
      <c r="P30" s="119">
        <f>VLOOKUP($A30,'市町村別 (圏域)'!$B$7:$Q$48,16,FALSE)</f>
        <v>2</v>
      </c>
      <c r="Q30" s="190">
        <f>VLOOKUP($A30,'市町村別 (圏域)'!$B$7:$R$48,17,FALSE)</f>
        <v>1</v>
      </c>
      <c r="R30" s="176">
        <v>3</v>
      </c>
    </row>
    <row r="31" spans="1:18" ht="23.65" customHeight="1" x14ac:dyDescent="0.4">
      <c r="A31" s="25" t="s">
        <v>24</v>
      </c>
      <c r="B31" s="102" t="s">
        <v>129</v>
      </c>
      <c r="C31" s="154">
        <v>5</v>
      </c>
      <c r="D31" s="155">
        <v>2</v>
      </c>
      <c r="E31" s="156">
        <v>1</v>
      </c>
      <c r="F31" s="157">
        <v>1</v>
      </c>
      <c r="G31" s="11">
        <v>16</v>
      </c>
      <c r="H31" s="180">
        <f>VLOOKUP($A31,'市町村別 (圏域)'!$B$7:$N$48,8,FALSE)</f>
        <v>100</v>
      </c>
      <c r="I31" s="180">
        <f>VLOOKUP($A31,'市町村別 (圏域)'!$B$7:$N$48,9,FALSE)</f>
        <v>100</v>
      </c>
      <c r="J31" s="180">
        <f>VLOOKUP($A31,'市町村別 (圏域)'!$B$7:$N$48,10,FALSE)</f>
        <v>85.7</v>
      </c>
      <c r="K31" s="180">
        <f>VLOOKUP($A31,'市町村別 (圏域)'!$B$7:$N$48,11,FALSE)</f>
        <v>100</v>
      </c>
      <c r="L31" s="180">
        <f>VLOOKUP($A31,'市町村別 (圏域)'!$B$7:$N$48,12,FALSE)</f>
        <v>0</v>
      </c>
      <c r="M31" s="180">
        <f>VLOOKUP($A31,'市町村別 (圏域)'!$B$7:$N$48,13,FALSE)</f>
        <v>0</v>
      </c>
      <c r="N31" s="184">
        <v>89.92</v>
      </c>
      <c r="O31" s="171">
        <v>255</v>
      </c>
      <c r="P31" s="119">
        <f>VLOOKUP($A31,'市町村別 (圏域)'!$B$7:$Q$48,16,FALSE)</f>
        <v>0</v>
      </c>
      <c r="Q31" s="190">
        <f>VLOOKUP($A31,'市町村別 (圏域)'!$B$7:$R$48,17,FALSE)</f>
        <v>1</v>
      </c>
      <c r="R31" s="176">
        <v>0</v>
      </c>
    </row>
    <row r="32" spans="1:18" ht="23.65" customHeight="1" x14ac:dyDescent="0.4">
      <c r="A32" s="25" t="s">
        <v>25</v>
      </c>
      <c r="B32" s="102" t="s">
        <v>130</v>
      </c>
      <c r="C32" s="154">
        <v>1</v>
      </c>
      <c r="D32" s="155">
        <v>1</v>
      </c>
      <c r="E32" s="156">
        <v>0</v>
      </c>
      <c r="F32" s="157">
        <v>0</v>
      </c>
      <c r="G32" s="11">
        <v>20</v>
      </c>
      <c r="H32" s="180">
        <v>96.2</v>
      </c>
      <c r="I32" s="180">
        <f>VLOOKUP($A32,'市町村別 (圏域)'!$B$7:$N$48,9,FALSE)</f>
        <v>71.2</v>
      </c>
      <c r="J32" s="180">
        <f>VLOOKUP($A32,'市町村別 (圏域)'!$B$7:$N$48,10,FALSE)</f>
        <v>100</v>
      </c>
      <c r="K32" s="180">
        <f>VLOOKUP($A32,'市町村別 (圏域)'!$B$7:$N$48,11,FALSE)</f>
        <v>0</v>
      </c>
      <c r="L32" s="180">
        <f>VLOOKUP($A32,'市町村別 (圏域)'!$B$7:$N$48,12,FALSE)</f>
        <v>0</v>
      </c>
      <c r="M32" s="180">
        <f>VLOOKUP($A32,'市町村別 (圏域)'!$B$7:$N$48,13,FALSE)</f>
        <v>100</v>
      </c>
      <c r="N32" s="184">
        <v>52.69</v>
      </c>
      <c r="O32" s="171">
        <v>105</v>
      </c>
      <c r="P32" s="119">
        <f>VLOOKUP($A32,'市町村別 (圏域)'!$B$7:$Q$48,16,FALSE)</f>
        <v>1</v>
      </c>
      <c r="Q32" s="190">
        <f>VLOOKUP($A32,'市町村別 (圏域)'!$B$7:$R$48,17,FALSE)</f>
        <v>0</v>
      </c>
      <c r="R32" s="176">
        <v>1</v>
      </c>
    </row>
    <row r="33" spans="1:18" ht="23.65" customHeight="1" x14ac:dyDescent="0.4">
      <c r="A33" s="26" t="s">
        <v>26</v>
      </c>
      <c r="B33" s="10" t="s">
        <v>130</v>
      </c>
      <c r="C33" s="154">
        <v>5</v>
      </c>
      <c r="D33" s="155">
        <v>2</v>
      </c>
      <c r="E33" s="156">
        <v>0</v>
      </c>
      <c r="F33" s="157">
        <v>0</v>
      </c>
      <c r="G33" s="11">
        <v>0</v>
      </c>
      <c r="H33" s="180">
        <f>VLOOKUP($A33,'市町村別 (圏域)'!$B$7:$N$48,8,FALSE)</f>
        <v>68</v>
      </c>
      <c r="I33" s="180">
        <f>VLOOKUP($A33,'市町村別 (圏域)'!$B$7:$N$48,9,FALSE)</f>
        <v>70</v>
      </c>
      <c r="J33" s="180">
        <f>VLOOKUP($A33,'市町村別 (圏域)'!$B$7:$N$48,10,FALSE)</f>
        <v>100</v>
      </c>
      <c r="K33" s="180">
        <f>VLOOKUP($A33,'市町村別 (圏域)'!$B$7:$N$48,11,FALSE)</f>
        <v>100</v>
      </c>
      <c r="L33" s="180">
        <f>VLOOKUP($A33,'市町村別 (圏域)'!$B$7:$N$48,12,FALSE)</f>
        <v>0</v>
      </c>
      <c r="M33" s="180">
        <f>VLOOKUP($A33,'市町村別 (圏域)'!$B$7:$N$48,13,FALSE)</f>
        <v>100</v>
      </c>
      <c r="N33" s="184">
        <v>100</v>
      </c>
      <c r="O33" s="171">
        <v>139</v>
      </c>
      <c r="P33" s="119">
        <f>VLOOKUP($A33,'市町村別 (圏域)'!$B$7:$Q$48,16,FALSE)</f>
        <v>5</v>
      </c>
      <c r="Q33" s="190">
        <f>VLOOKUP($A33,'市町村別 (圏域)'!$B$7:$R$48,17,FALSE)</f>
        <v>1</v>
      </c>
      <c r="R33" s="176">
        <v>0</v>
      </c>
    </row>
    <row r="34" spans="1:18" ht="23.65" customHeight="1" x14ac:dyDescent="0.4">
      <c r="A34" s="25" t="s">
        <v>27</v>
      </c>
      <c r="B34" s="102" t="s">
        <v>131</v>
      </c>
      <c r="C34" s="154">
        <v>2</v>
      </c>
      <c r="D34" s="155">
        <v>1</v>
      </c>
      <c r="E34" s="156">
        <v>0</v>
      </c>
      <c r="F34" s="157">
        <v>0</v>
      </c>
      <c r="G34" s="11">
        <v>0</v>
      </c>
      <c r="H34" s="180">
        <f>VLOOKUP($A34,'市町村別 (圏域)'!$B$7:$N$48,8,FALSE)</f>
        <v>100</v>
      </c>
      <c r="I34" s="180">
        <f>VLOOKUP($A34,'市町村別 (圏域)'!$B$7:$N$48,9,FALSE)</f>
        <v>100</v>
      </c>
      <c r="J34" s="180">
        <f>VLOOKUP($A34,'市町村別 (圏域)'!$B$7:$N$48,10,FALSE)</f>
        <v>100</v>
      </c>
      <c r="K34" s="180">
        <f>VLOOKUP($A34,'市町村別 (圏域)'!$B$7:$N$48,11,FALSE)</f>
        <v>100</v>
      </c>
      <c r="L34" s="180">
        <f>VLOOKUP($A34,'市町村別 (圏域)'!$B$7:$N$48,12,FALSE)</f>
        <v>0</v>
      </c>
      <c r="M34" s="180">
        <f>VLOOKUP($A34,'市町村別 (圏域)'!$B$7:$N$48,13,FALSE)</f>
        <v>100</v>
      </c>
      <c r="N34" s="184">
        <v>100</v>
      </c>
      <c r="O34" s="171">
        <v>92</v>
      </c>
      <c r="P34" s="119">
        <f>VLOOKUP($A34,'市町村別 (圏域)'!$B$7:$Q$48,16,FALSE)</f>
        <v>1</v>
      </c>
      <c r="Q34" s="190">
        <f>VLOOKUP($A34,'市町村別 (圏域)'!$B$7:$R$48,17,FALSE)</f>
        <v>1</v>
      </c>
      <c r="R34" s="176">
        <v>2</v>
      </c>
    </row>
    <row r="35" spans="1:18" ht="23.65" customHeight="1" x14ac:dyDescent="0.4">
      <c r="A35" s="25" t="s">
        <v>28</v>
      </c>
      <c r="B35" s="10" t="s">
        <v>138</v>
      </c>
      <c r="C35" s="154">
        <v>2</v>
      </c>
      <c r="D35" s="155">
        <v>0</v>
      </c>
      <c r="E35" s="156">
        <v>0</v>
      </c>
      <c r="F35" s="157">
        <v>0</v>
      </c>
      <c r="G35" s="11">
        <v>0</v>
      </c>
      <c r="H35" s="180">
        <f>VLOOKUP($A35,'市町村別 (圏域)'!$B$7:$N$48,8,FALSE)</f>
        <v>11.5</v>
      </c>
      <c r="I35" s="180">
        <f>VLOOKUP($A35,'市町村別 (圏域)'!$B$7:$N$48,9,FALSE)</f>
        <v>34.6</v>
      </c>
      <c r="J35" s="180">
        <f>VLOOKUP($A35,'市町村別 (圏域)'!$B$7:$N$48,10,FALSE)</f>
        <v>100</v>
      </c>
      <c r="K35" s="180">
        <f>VLOOKUP($A35,'市町村別 (圏域)'!$B$7:$N$48,11,FALSE)</f>
        <v>0</v>
      </c>
      <c r="L35" s="180">
        <f>VLOOKUP($A35,'市町村別 (圏域)'!$B$7:$N$48,12,FALSE)</f>
        <v>0</v>
      </c>
      <c r="M35" s="180">
        <f>VLOOKUP($A35,'市町村別 (圏域)'!$B$7:$N$48,13,FALSE)</f>
        <v>33.299999999999997</v>
      </c>
      <c r="N35" s="184">
        <v>100</v>
      </c>
      <c r="O35" s="171">
        <v>136</v>
      </c>
      <c r="P35" s="119">
        <f>VLOOKUP($A35,'市町村別 (圏域)'!$B$7:$Q$48,16,FALSE)</f>
        <v>1</v>
      </c>
      <c r="Q35" s="190">
        <f>VLOOKUP($A35,'市町村別 (圏域)'!$B$7:$R$48,17,FALSE)</f>
        <v>1</v>
      </c>
      <c r="R35" s="176">
        <v>1</v>
      </c>
    </row>
    <row r="36" spans="1:18" ht="23.65" customHeight="1" x14ac:dyDescent="0.4">
      <c r="A36" s="25" t="s">
        <v>29</v>
      </c>
      <c r="B36" s="102" t="s">
        <v>131</v>
      </c>
      <c r="C36" s="154">
        <v>11</v>
      </c>
      <c r="D36" s="155">
        <v>1</v>
      </c>
      <c r="E36" s="156">
        <v>2</v>
      </c>
      <c r="F36" s="157">
        <v>0</v>
      </c>
      <c r="G36" s="11">
        <v>48</v>
      </c>
      <c r="H36" s="180">
        <f>VLOOKUP($A36,'市町村別 (圏域)'!$B$7:$N$48,8,FALSE)</f>
        <v>100</v>
      </c>
      <c r="I36" s="180">
        <f>VLOOKUP($A36,'市町村別 (圏域)'!$B$7:$N$48,9,FALSE)</f>
        <v>82.9</v>
      </c>
      <c r="J36" s="180">
        <f>VLOOKUP($A36,'市町村別 (圏域)'!$B$7:$N$48,10,FALSE)</f>
        <v>100</v>
      </c>
      <c r="K36" s="180">
        <f>VLOOKUP($A36,'市町村別 (圏域)'!$B$7:$N$48,11,FALSE)</f>
        <v>0</v>
      </c>
      <c r="L36" s="180">
        <f>VLOOKUP($A36,'市町村別 (圏域)'!$B$7:$N$48,12,FALSE)</f>
        <v>0</v>
      </c>
      <c r="M36" s="180">
        <f>VLOOKUP($A36,'市町村別 (圏域)'!$B$7:$N$48,13,FALSE)</f>
        <v>100</v>
      </c>
      <c r="N36" s="184">
        <v>100</v>
      </c>
      <c r="O36" s="171">
        <v>308</v>
      </c>
      <c r="P36" s="119">
        <f>VLOOKUP($A36,'市町村別 (圏域)'!$B$7:$Q$48,16,FALSE)</f>
        <v>1</v>
      </c>
      <c r="Q36" s="190">
        <f>VLOOKUP($A36,'市町村別 (圏域)'!$B$7:$R$48,17,FALSE)</f>
        <v>1</v>
      </c>
      <c r="R36" s="176">
        <v>3</v>
      </c>
    </row>
    <row r="37" spans="1:18" ht="23.65" customHeight="1" x14ac:dyDescent="0.4">
      <c r="A37" s="25" t="s">
        <v>30</v>
      </c>
      <c r="B37" s="102" t="s">
        <v>131</v>
      </c>
      <c r="C37" s="154">
        <v>7</v>
      </c>
      <c r="D37" s="155">
        <v>1</v>
      </c>
      <c r="E37" s="156">
        <v>1</v>
      </c>
      <c r="F37" s="157">
        <v>1</v>
      </c>
      <c r="G37" s="11">
        <v>0</v>
      </c>
      <c r="H37" s="180">
        <f>VLOOKUP($A37,'市町村別 (圏域)'!$B$7:$N$48,8,FALSE)</f>
        <v>100</v>
      </c>
      <c r="I37" s="180">
        <f>VLOOKUP($A37,'市町村別 (圏域)'!$B$7:$N$48,9,FALSE)</f>
        <v>36.700000000000003</v>
      </c>
      <c r="J37" s="180">
        <f>VLOOKUP($A37,'市町村別 (圏域)'!$B$7:$N$48,10,FALSE)</f>
        <v>100</v>
      </c>
      <c r="K37" s="180">
        <f>VLOOKUP($A37,'市町村別 (圏域)'!$B$7:$N$48,11,FALSE)</f>
        <v>0</v>
      </c>
      <c r="L37" s="180">
        <f>VLOOKUP($A37,'市町村別 (圏域)'!$B$7:$N$48,12,FALSE)</f>
        <v>0</v>
      </c>
      <c r="M37" s="180">
        <f>VLOOKUP($A37,'市町村別 (圏域)'!$B$7:$N$48,13,FALSE)</f>
        <v>100</v>
      </c>
      <c r="N37" s="184">
        <v>100</v>
      </c>
      <c r="O37" s="171">
        <v>156</v>
      </c>
      <c r="P37" s="119">
        <f>VLOOKUP($A37,'市町村別 (圏域)'!$B$7:$Q$48,16,FALSE)</f>
        <v>1</v>
      </c>
      <c r="Q37" s="190">
        <f>VLOOKUP($A37,'市町村別 (圏域)'!$B$7:$R$48,17,FALSE)</f>
        <v>1</v>
      </c>
      <c r="R37" s="176">
        <v>1</v>
      </c>
    </row>
    <row r="38" spans="1:18" ht="23.65" customHeight="1" x14ac:dyDescent="0.4">
      <c r="A38" s="26" t="s">
        <v>31</v>
      </c>
      <c r="B38" s="102" t="s">
        <v>131</v>
      </c>
      <c r="C38" s="154">
        <v>12</v>
      </c>
      <c r="D38" s="155">
        <v>2</v>
      </c>
      <c r="E38" s="156">
        <v>3</v>
      </c>
      <c r="F38" s="157">
        <v>0</v>
      </c>
      <c r="G38" s="11">
        <v>0</v>
      </c>
      <c r="H38" s="180">
        <f>VLOOKUP($A38,'市町村別 (圏域)'!$B$7:$N$48,8,FALSE)</f>
        <v>100</v>
      </c>
      <c r="I38" s="180">
        <f>VLOOKUP($A38,'市町村別 (圏域)'!$B$7:$N$48,9,FALSE)</f>
        <v>97.8</v>
      </c>
      <c r="J38" s="180">
        <f>VLOOKUP($A38,'市町村別 (圏域)'!$B$7:$N$48,10,FALSE)</f>
        <v>100</v>
      </c>
      <c r="K38" s="180">
        <f>VLOOKUP($A38,'市町村別 (圏域)'!$B$7:$N$48,11,FALSE)</f>
        <v>100</v>
      </c>
      <c r="L38" s="180">
        <f>VLOOKUP($A38,'市町村別 (圏域)'!$B$7:$N$48,12,FALSE)</f>
        <v>0</v>
      </c>
      <c r="M38" s="180">
        <f>VLOOKUP($A38,'市町村別 (圏域)'!$B$7:$N$48,13,FALSE)</f>
        <v>0</v>
      </c>
      <c r="N38" s="184">
        <v>100</v>
      </c>
      <c r="O38" s="171">
        <v>160</v>
      </c>
      <c r="P38" s="119">
        <f>VLOOKUP($A38,'市町村別 (圏域)'!$B$7:$Q$48,16,FALSE)</f>
        <v>2</v>
      </c>
      <c r="Q38" s="190">
        <f>VLOOKUP($A38,'市町村別 (圏域)'!$B$7:$R$48,17,FALSE)</f>
        <v>1</v>
      </c>
      <c r="R38" s="176">
        <v>0</v>
      </c>
    </row>
    <row r="39" spans="1:18" ht="23.65" customHeight="1" x14ac:dyDescent="0.4">
      <c r="A39" s="25" t="s">
        <v>32</v>
      </c>
      <c r="B39" s="10" t="s">
        <v>132</v>
      </c>
      <c r="C39" s="154">
        <v>1</v>
      </c>
      <c r="D39" s="155">
        <v>0</v>
      </c>
      <c r="E39" s="156">
        <v>0</v>
      </c>
      <c r="F39" s="157">
        <v>0</v>
      </c>
      <c r="G39" s="11">
        <v>0</v>
      </c>
      <c r="H39" s="180">
        <f>VLOOKUP($A39,'市町村別 (圏域)'!$B$7:$N$48,8,FALSE)</f>
        <v>28.6</v>
      </c>
      <c r="I39" s="180">
        <f>VLOOKUP($A39,'市町村別 (圏域)'!$B$7:$N$48,9,FALSE)</f>
        <v>46.9</v>
      </c>
      <c r="J39" s="180">
        <f>VLOOKUP($A39,'市町村別 (圏域)'!$B$7:$N$48,10,FALSE)</f>
        <v>66.7</v>
      </c>
      <c r="K39" s="180">
        <f>VLOOKUP($A39,'市町村別 (圏域)'!$B$7:$N$48,11,FALSE)</f>
        <v>100</v>
      </c>
      <c r="L39" s="180">
        <f>VLOOKUP($A39,'市町村別 (圏域)'!$B$7:$N$48,12,FALSE)</f>
        <v>33.299999999999997</v>
      </c>
      <c r="M39" s="180">
        <f>VLOOKUP($A39,'市町村別 (圏域)'!$B$7:$N$48,13,FALSE)</f>
        <v>100</v>
      </c>
      <c r="N39" s="184">
        <v>100</v>
      </c>
      <c r="O39" s="171">
        <v>51</v>
      </c>
      <c r="P39" s="119">
        <f>VLOOKUP($A39,'市町村別 (圏域)'!$B$7:$Q$48,16,FALSE)</f>
        <v>1</v>
      </c>
      <c r="Q39" s="190">
        <f>VLOOKUP($A39,'市町村別 (圏域)'!$B$7:$R$48,17,FALSE)</f>
        <v>1</v>
      </c>
      <c r="R39" s="176">
        <v>2</v>
      </c>
    </row>
    <row r="40" spans="1:18" ht="23.65" customHeight="1" x14ac:dyDescent="0.4">
      <c r="A40" s="25" t="s">
        <v>33</v>
      </c>
      <c r="B40" s="102" t="s">
        <v>128</v>
      </c>
      <c r="C40" s="154">
        <v>4</v>
      </c>
      <c r="D40" s="155">
        <v>3</v>
      </c>
      <c r="E40" s="156">
        <v>0</v>
      </c>
      <c r="F40" s="157">
        <v>0</v>
      </c>
      <c r="G40" s="11">
        <v>0</v>
      </c>
      <c r="H40" s="180">
        <f>VLOOKUP($A40,'市町村別 (圏域)'!$B$7:$N$48,8,FALSE)</f>
        <v>100</v>
      </c>
      <c r="I40" s="180">
        <f>VLOOKUP($A40,'市町村別 (圏域)'!$B$7:$N$48,9,FALSE)</f>
        <v>100</v>
      </c>
      <c r="J40" s="180">
        <f>VLOOKUP($A40,'市町村別 (圏域)'!$B$7:$N$48,10,FALSE)</f>
        <v>100</v>
      </c>
      <c r="K40" s="180">
        <f>VLOOKUP($A40,'市町村別 (圏域)'!$B$7:$N$48,11,FALSE)</f>
        <v>100</v>
      </c>
      <c r="L40" s="180">
        <f>VLOOKUP($A40,'市町村別 (圏域)'!$B$7:$N$48,12,FALSE)</f>
        <v>0</v>
      </c>
      <c r="M40" s="180">
        <f>VLOOKUP($A40,'市町村別 (圏域)'!$B$7:$N$48,13,FALSE)</f>
        <v>100</v>
      </c>
      <c r="N40" s="184">
        <v>100</v>
      </c>
      <c r="O40" s="171">
        <v>0</v>
      </c>
      <c r="P40" s="119">
        <f>VLOOKUP($A40,'市町村別 (圏域)'!$B$7:$Q$48,16,FALSE)</f>
        <v>0</v>
      </c>
      <c r="Q40" s="190">
        <f>VLOOKUP($A40,'市町村別 (圏域)'!$B$7:$R$48,17,FALSE)</f>
        <v>1</v>
      </c>
      <c r="R40" s="176">
        <v>11</v>
      </c>
    </row>
    <row r="41" spans="1:18" ht="23.65" customHeight="1" x14ac:dyDescent="0.4">
      <c r="A41" s="25" t="s">
        <v>34</v>
      </c>
      <c r="B41" s="102" t="s">
        <v>129</v>
      </c>
      <c r="C41" s="154">
        <v>1</v>
      </c>
      <c r="D41" s="155">
        <v>0</v>
      </c>
      <c r="E41" s="156">
        <v>0</v>
      </c>
      <c r="F41" s="157">
        <v>0</v>
      </c>
      <c r="G41" s="11">
        <v>0</v>
      </c>
      <c r="H41" s="180">
        <f>VLOOKUP($A41,'市町村別 (圏域)'!$B$7:$N$48,8,FALSE)</f>
        <v>100</v>
      </c>
      <c r="I41" s="180">
        <f>VLOOKUP($A41,'市町村別 (圏域)'!$B$7:$N$48,9,FALSE)</f>
        <v>39.1</v>
      </c>
      <c r="J41" s="180">
        <f>VLOOKUP($A41,'市町村別 (圏域)'!$B$7:$N$48,10,FALSE)</f>
        <v>100</v>
      </c>
      <c r="K41" s="180">
        <f>VLOOKUP($A41,'市町村別 (圏域)'!$B$7:$N$48,11,FALSE)</f>
        <v>100</v>
      </c>
      <c r="L41" s="180">
        <f>VLOOKUP($A41,'市町村別 (圏域)'!$B$7:$N$48,12,FALSE)</f>
        <v>0</v>
      </c>
      <c r="M41" s="180">
        <f>VLOOKUP($A41,'市町村別 (圏域)'!$B$7:$N$48,13,FALSE)</f>
        <v>100</v>
      </c>
      <c r="N41" s="184">
        <v>100</v>
      </c>
      <c r="O41" s="171">
        <v>0</v>
      </c>
      <c r="P41" s="119">
        <f>VLOOKUP($A41,'市町村別 (圏域)'!$B$7:$Q$48,16,FALSE)</f>
        <v>1</v>
      </c>
      <c r="Q41" s="190">
        <f>VLOOKUP($A41,'市町村別 (圏域)'!$B$7:$R$48,17,FALSE)</f>
        <v>0</v>
      </c>
      <c r="R41" s="176">
        <v>1</v>
      </c>
    </row>
    <row r="42" spans="1:18" ht="23.65" customHeight="1" x14ac:dyDescent="0.4">
      <c r="A42" s="25" t="s">
        <v>35</v>
      </c>
      <c r="B42" s="102" t="s">
        <v>129</v>
      </c>
      <c r="C42" s="154">
        <v>2</v>
      </c>
      <c r="D42" s="155">
        <v>2</v>
      </c>
      <c r="E42" s="156">
        <v>0</v>
      </c>
      <c r="F42" s="157">
        <v>0</v>
      </c>
      <c r="G42" s="11">
        <v>0</v>
      </c>
      <c r="H42" s="180">
        <f>VLOOKUP($A42,'市町村別 (圏域)'!$B$7:$N$48,8,FALSE)</f>
        <v>100</v>
      </c>
      <c r="I42" s="180">
        <f>VLOOKUP($A42,'市町村別 (圏域)'!$B$7:$N$48,9,FALSE)</f>
        <v>100</v>
      </c>
      <c r="J42" s="180">
        <f>VLOOKUP($A42,'市町村別 (圏域)'!$B$7:$N$48,10,FALSE)</f>
        <v>100</v>
      </c>
      <c r="K42" s="180">
        <f>VLOOKUP($A42,'市町村別 (圏域)'!$B$7:$N$48,11,FALSE)</f>
        <v>100</v>
      </c>
      <c r="L42" s="180">
        <f>VLOOKUP($A42,'市町村別 (圏域)'!$B$7:$N$48,12,FALSE)</f>
        <v>0</v>
      </c>
      <c r="M42" s="180">
        <f>VLOOKUP($A42,'市町村別 (圏域)'!$B$7:$N$48,13,FALSE)</f>
        <v>100</v>
      </c>
      <c r="N42" s="184">
        <v>78.13</v>
      </c>
      <c r="O42" s="171">
        <v>0</v>
      </c>
      <c r="P42" s="119">
        <f>VLOOKUP($A42,'市町村別 (圏域)'!$B$7:$Q$48,16,FALSE)</f>
        <v>0</v>
      </c>
      <c r="Q42" s="190">
        <f>VLOOKUP($A42,'市町村別 (圏域)'!$B$7:$R$48,17,FALSE)</f>
        <v>1</v>
      </c>
      <c r="R42" s="176">
        <v>0</v>
      </c>
    </row>
    <row r="43" spans="1:18" ht="23.65" customHeight="1" x14ac:dyDescent="0.4">
      <c r="A43" s="25" t="s">
        <v>36</v>
      </c>
      <c r="B43" s="10" t="s">
        <v>132</v>
      </c>
      <c r="C43" s="154">
        <v>1</v>
      </c>
      <c r="D43" s="155">
        <v>0</v>
      </c>
      <c r="E43" s="156">
        <v>1</v>
      </c>
      <c r="F43" s="157">
        <v>0</v>
      </c>
      <c r="G43" s="11">
        <v>5</v>
      </c>
      <c r="H43" s="180">
        <f>VLOOKUP($A43,'市町村別 (圏域)'!$B$7:$N$48,8,FALSE)</f>
        <v>100</v>
      </c>
      <c r="I43" s="180">
        <f>VLOOKUP($A43,'市町村別 (圏域)'!$B$7:$N$48,9,FALSE)</f>
        <v>43.8</v>
      </c>
      <c r="J43" s="180">
        <f>VLOOKUP($A43,'市町村別 (圏域)'!$B$7:$N$48,10,FALSE)</f>
        <v>100</v>
      </c>
      <c r="K43" s="180">
        <f>VLOOKUP($A43,'市町村別 (圏域)'!$B$7:$N$48,11,FALSE)</f>
        <v>100</v>
      </c>
      <c r="L43" s="180">
        <f>VLOOKUP($A43,'市町村別 (圏域)'!$B$7:$N$48,12,FALSE)</f>
        <v>0</v>
      </c>
      <c r="M43" s="180">
        <f>VLOOKUP($A43,'市町村別 (圏域)'!$B$7:$N$48,13,FALSE)</f>
        <v>100</v>
      </c>
      <c r="N43" s="184">
        <v>49.12</v>
      </c>
      <c r="O43" s="171">
        <v>92</v>
      </c>
      <c r="P43" s="119">
        <f>VLOOKUP($A43,'市町村別 (圏域)'!$B$7:$Q$48,16,FALSE)</f>
        <v>1</v>
      </c>
      <c r="Q43" s="190">
        <f>VLOOKUP($A43,'市町村別 (圏域)'!$B$7:$R$48,17,FALSE)</f>
        <v>0</v>
      </c>
      <c r="R43" s="176">
        <v>1</v>
      </c>
    </row>
    <row r="44" spans="1:18" ht="23.65" customHeight="1" x14ac:dyDescent="0.4">
      <c r="A44" s="25" t="s">
        <v>37</v>
      </c>
      <c r="B44" s="102" t="s">
        <v>129</v>
      </c>
      <c r="C44" s="154">
        <v>2</v>
      </c>
      <c r="D44" s="155">
        <v>2</v>
      </c>
      <c r="E44" s="156">
        <v>0</v>
      </c>
      <c r="F44" s="157">
        <v>0</v>
      </c>
      <c r="G44" s="11">
        <v>17</v>
      </c>
      <c r="H44" s="180">
        <f>VLOOKUP($A44,'市町村別 (圏域)'!$B$7:$N$48,8,FALSE)</f>
        <v>100</v>
      </c>
      <c r="I44" s="180">
        <f>VLOOKUP($A44,'市町村別 (圏域)'!$B$7:$N$48,9,FALSE)</f>
        <v>100</v>
      </c>
      <c r="J44" s="180">
        <f>VLOOKUP($A44,'市町村別 (圏域)'!$B$7:$N$48,10,FALSE)</f>
        <v>60</v>
      </c>
      <c r="K44" s="180">
        <f>VLOOKUP($A44,'市町村別 (圏域)'!$B$7:$N$48,11,FALSE)</f>
        <v>100</v>
      </c>
      <c r="L44" s="180">
        <f>VLOOKUP($A44,'市町村別 (圏域)'!$B$7:$N$48,12,FALSE)</f>
        <v>0</v>
      </c>
      <c r="M44" s="180">
        <f>VLOOKUP($A44,'市町村別 (圏域)'!$B$7:$N$48,13,FALSE)</f>
        <v>100</v>
      </c>
      <c r="N44" s="184">
        <v>100</v>
      </c>
      <c r="O44" s="171">
        <v>68</v>
      </c>
      <c r="P44" s="119">
        <f>VLOOKUP($A44,'市町村別 (圏域)'!$B$7:$Q$48,16,FALSE)</f>
        <v>0</v>
      </c>
      <c r="Q44" s="190">
        <f>VLOOKUP($A44,'市町村別 (圏域)'!$B$7:$R$48,17,FALSE)</f>
        <v>1</v>
      </c>
      <c r="R44" s="176">
        <v>13</v>
      </c>
    </row>
    <row r="45" spans="1:18" ht="23.65" customHeight="1" x14ac:dyDescent="0.4">
      <c r="A45" s="25" t="s">
        <v>38</v>
      </c>
      <c r="B45" s="102" t="s">
        <v>130</v>
      </c>
      <c r="C45" s="154">
        <v>4</v>
      </c>
      <c r="D45" s="155">
        <v>0</v>
      </c>
      <c r="E45" s="156">
        <v>2</v>
      </c>
      <c r="F45" s="157">
        <v>0</v>
      </c>
      <c r="G45" s="11">
        <v>34</v>
      </c>
      <c r="H45" s="180">
        <v>0</v>
      </c>
      <c r="I45" s="180">
        <f>VLOOKUP($A45,'市町村別 (圏域)'!$B$7:$N$48,9,FALSE)</f>
        <v>78.5</v>
      </c>
      <c r="J45" s="180">
        <f>VLOOKUP($A45,'市町村別 (圏域)'!$B$7:$N$48,10,FALSE)</f>
        <v>0</v>
      </c>
      <c r="K45" s="180">
        <f>VLOOKUP($A45,'市町村別 (圏域)'!$B$7:$N$48,11,FALSE)</f>
        <v>20</v>
      </c>
      <c r="L45" s="180">
        <f>VLOOKUP($A45,'市町村別 (圏域)'!$B$7:$N$48,12,FALSE)</f>
        <v>0</v>
      </c>
      <c r="M45" s="180">
        <f>VLOOKUP($A45,'市町村別 (圏域)'!$B$7:$N$48,13,FALSE)</f>
        <v>100</v>
      </c>
      <c r="N45" s="184">
        <v>100</v>
      </c>
      <c r="O45" s="171">
        <v>1300</v>
      </c>
      <c r="P45" s="119">
        <f>VLOOKUP($A45,'市町村別 (圏域)'!$B$7:$Q$48,16,FALSE)</f>
        <v>0</v>
      </c>
      <c r="Q45" s="190">
        <f>VLOOKUP($A45,'市町村別 (圏域)'!$B$7:$R$48,17,FALSE)</f>
        <v>1</v>
      </c>
      <c r="R45" s="176">
        <v>1</v>
      </c>
    </row>
    <row r="46" spans="1:18" ht="23.65" customHeight="1" x14ac:dyDescent="0.4">
      <c r="A46" s="25" t="s">
        <v>39</v>
      </c>
      <c r="B46" s="102" t="s">
        <v>131</v>
      </c>
      <c r="C46" s="154">
        <v>3</v>
      </c>
      <c r="D46" s="155">
        <v>0</v>
      </c>
      <c r="E46" s="156">
        <v>0</v>
      </c>
      <c r="F46" s="157">
        <v>0</v>
      </c>
      <c r="G46" s="11">
        <v>18</v>
      </c>
      <c r="H46" s="180">
        <v>100</v>
      </c>
      <c r="I46" s="180">
        <f>VLOOKUP($A46,'市町村別 (圏域)'!$B$7:$N$48,9,FALSE)</f>
        <v>100</v>
      </c>
      <c r="J46" s="180">
        <f>VLOOKUP($A46,'市町村別 (圏域)'!$B$7:$N$48,10,FALSE)</f>
        <v>0</v>
      </c>
      <c r="K46" s="180">
        <f>VLOOKUP($A46,'市町村別 (圏域)'!$B$7:$N$48,11,FALSE)</f>
        <v>100</v>
      </c>
      <c r="L46" s="180">
        <f>VLOOKUP($A46,'市町村別 (圏域)'!$B$7:$N$48,12,FALSE)</f>
        <v>100</v>
      </c>
      <c r="M46" s="180">
        <f>VLOOKUP($A46,'市町村別 (圏域)'!$B$7:$N$48,13,FALSE)</f>
        <v>100</v>
      </c>
      <c r="N46" s="184">
        <v>100</v>
      </c>
      <c r="O46" s="171">
        <v>33</v>
      </c>
      <c r="P46" s="119">
        <f>VLOOKUP($A46,'市町村別 (圏域)'!$B$7:$Q$48,16,FALSE)</f>
        <v>0</v>
      </c>
      <c r="Q46" s="190">
        <f>VLOOKUP($A46,'市町村別 (圏域)'!$B$7:$R$48,17,FALSE)</f>
        <v>1</v>
      </c>
      <c r="R46" s="176">
        <v>3</v>
      </c>
    </row>
    <row r="47" spans="1:18" ht="23.65" customHeight="1" x14ac:dyDescent="0.4">
      <c r="A47" s="26" t="s">
        <v>40</v>
      </c>
      <c r="B47" s="102" t="s">
        <v>128</v>
      </c>
      <c r="C47" s="154">
        <v>7</v>
      </c>
      <c r="D47" s="155">
        <v>1</v>
      </c>
      <c r="E47" s="156">
        <v>2</v>
      </c>
      <c r="F47" s="157">
        <v>0</v>
      </c>
      <c r="G47" s="11">
        <v>2</v>
      </c>
      <c r="H47" s="180">
        <f>VLOOKUP($A47,'市町村別 (圏域)'!$B$7:$N$48,8,FALSE)</f>
        <v>0</v>
      </c>
      <c r="I47" s="180">
        <f>VLOOKUP($A47,'市町村別 (圏域)'!$B$7:$N$48,9,FALSE)</f>
        <v>75</v>
      </c>
      <c r="J47" s="180">
        <f>VLOOKUP($A47,'市町村別 (圏域)'!$B$7:$N$48,10,FALSE)</f>
        <v>100</v>
      </c>
      <c r="K47" s="180">
        <f>VLOOKUP($A47,'市町村別 (圏域)'!$B$7:$N$48,11,FALSE)</f>
        <v>0</v>
      </c>
      <c r="L47" s="180">
        <f>VLOOKUP($A47,'市町村別 (圏域)'!$B$7:$N$48,12,FALSE)</f>
        <v>33.299999999999997</v>
      </c>
      <c r="M47" s="180">
        <f>VLOOKUP($A47,'市町村別 (圏域)'!$B$7:$N$48,13,FALSE)</f>
        <v>0</v>
      </c>
      <c r="N47" s="184">
        <v>100</v>
      </c>
      <c r="O47" s="171">
        <v>87</v>
      </c>
      <c r="P47" s="119">
        <f>VLOOKUP($A47,'市町村別 (圏域)'!$B$7:$Q$48,16,FALSE)</f>
        <v>0</v>
      </c>
      <c r="Q47" s="190">
        <f>VLOOKUP($A47,'市町村別 (圏域)'!$B$7:$R$48,17,FALSE)</f>
        <v>1</v>
      </c>
      <c r="R47" s="176">
        <v>3</v>
      </c>
    </row>
    <row r="48" spans="1:18" ht="23.65" customHeight="1" thickBot="1" x14ac:dyDescent="0.45">
      <c r="A48" s="76" t="s">
        <v>41</v>
      </c>
      <c r="B48" s="13" t="s">
        <v>129</v>
      </c>
      <c r="C48" s="158">
        <v>2</v>
      </c>
      <c r="D48" s="159">
        <v>0</v>
      </c>
      <c r="E48" s="160">
        <v>0</v>
      </c>
      <c r="F48" s="161">
        <v>0</v>
      </c>
      <c r="G48" s="15">
        <v>1</v>
      </c>
      <c r="H48" s="180">
        <v>0</v>
      </c>
      <c r="I48" s="180">
        <f>VLOOKUP($A48,'市町村別 (圏域)'!$B$7:$N$48,9,FALSE)</f>
        <v>0</v>
      </c>
      <c r="J48" s="180">
        <f>VLOOKUP($A48,'市町村別 (圏域)'!$B$7:$N$48,10,FALSE)</f>
        <v>0</v>
      </c>
      <c r="K48" s="180">
        <f>VLOOKUP($A48,'市町村別 (圏域)'!$B$7:$N$48,11,FALSE)</f>
        <v>0</v>
      </c>
      <c r="L48" s="180">
        <f>VLOOKUP($A48,'市町村別 (圏域)'!$B$7:$N$48,12,FALSE)</f>
        <v>0</v>
      </c>
      <c r="M48" s="180">
        <f>VLOOKUP($A48,'市町村別 (圏域)'!$B$7:$N$48,13,FALSE)</f>
        <v>100</v>
      </c>
      <c r="N48" s="185">
        <v>72.52</v>
      </c>
      <c r="O48" s="172">
        <v>270</v>
      </c>
      <c r="P48" s="119">
        <f>VLOOKUP($A48,'市町村別 (圏域)'!$B$7:$Q$48,16,FALSE)</f>
        <v>0</v>
      </c>
      <c r="Q48" s="190">
        <f>VLOOKUP($A48,'市町村別 (圏域)'!$B$7:$R$48,17,FALSE)</f>
        <v>0</v>
      </c>
      <c r="R48" s="177">
        <v>4</v>
      </c>
    </row>
    <row r="49" spans="1:18" ht="23.65" customHeight="1" thickBot="1" x14ac:dyDescent="0.45">
      <c r="A49" s="70" t="s">
        <v>93</v>
      </c>
      <c r="B49" s="30" t="s">
        <v>94</v>
      </c>
      <c r="C49" s="162">
        <f>SUM(C7:C48)</f>
        <v>749</v>
      </c>
      <c r="D49" s="163">
        <f>SUM(D7:D48)</f>
        <v>254</v>
      </c>
      <c r="E49" s="164">
        <f>SUM(E7:E48)</f>
        <v>103</v>
      </c>
      <c r="F49" s="165">
        <f>SUM(F7:F48)</f>
        <v>7</v>
      </c>
      <c r="G49" s="32">
        <f>SUM(G7:G48)</f>
        <v>863</v>
      </c>
      <c r="H49" s="181">
        <v>82.7</v>
      </c>
      <c r="I49" s="187">
        <v>84</v>
      </c>
      <c r="J49" s="187">
        <v>45.5</v>
      </c>
      <c r="K49" s="187">
        <v>28.6</v>
      </c>
      <c r="L49" s="187">
        <v>11.5</v>
      </c>
      <c r="M49" s="187">
        <v>82.1</v>
      </c>
      <c r="N49" s="186">
        <v>89.21</v>
      </c>
      <c r="O49" s="173">
        <f>SUM(O7:O48)</f>
        <v>22755</v>
      </c>
      <c r="P49" s="124">
        <f>SUM(P7:P48)</f>
        <v>158</v>
      </c>
      <c r="Q49" s="191">
        <f>SUM(Q7:Q48)</f>
        <v>64</v>
      </c>
      <c r="R49" s="178">
        <f>SUM(R7:R48)</f>
        <v>632</v>
      </c>
    </row>
    <row r="50" spans="1:18" ht="18.75" customHeight="1" x14ac:dyDescent="0.4">
      <c r="A50" s="200" t="s">
        <v>119</v>
      </c>
      <c r="B50" s="24" t="s">
        <v>143</v>
      </c>
      <c r="C50" s="220" t="s">
        <v>136</v>
      </c>
      <c r="D50" s="221"/>
      <c r="E50" s="221"/>
      <c r="F50" s="222"/>
      <c r="G50" s="202" t="s">
        <v>140</v>
      </c>
      <c r="H50" s="237" t="s">
        <v>141</v>
      </c>
      <c r="I50" s="238"/>
      <c r="J50" s="238"/>
      <c r="K50" s="238"/>
      <c r="L50" s="238"/>
      <c r="M50" s="238"/>
      <c r="N50" s="197" t="s">
        <v>149</v>
      </c>
      <c r="O50" s="267" t="s">
        <v>139</v>
      </c>
      <c r="P50" s="241" t="s">
        <v>144</v>
      </c>
      <c r="Q50" s="198" t="s">
        <v>146</v>
      </c>
      <c r="R50" s="199" t="s">
        <v>140</v>
      </c>
    </row>
    <row r="51" spans="1:18" ht="19.5" customHeight="1" thickBot="1" x14ac:dyDescent="0.45">
      <c r="A51" s="201"/>
      <c r="B51" s="24" t="s">
        <v>52</v>
      </c>
      <c r="C51" s="229" t="s">
        <v>124</v>
      </c>
      <c r="D51" s="230"/>
      <c r="E51" s="230"/>
      <c r="F51" s="231"/>
      <c r="G51" s="203"/>
      <c r="H51" s="239"/>
      <c r="I51" s="240"/>
      <c r="J51" s="240"/>
      <c r="K51" s="240"/>
      <c r="L51" s="240"/>
      <c r="M51" s="240"/>
      <c r="N51" s="197"/>
      <c r="O51" s="268"/>
      <c r="P51" s="242"/>
      <c r="Q51" s="198"/>
      <c r="R51" s="199"/>
    </row>
    <row r="52" spans="1:18" ht="20.100000000000001" customHeight="1" thickBot="1" x14ac:dyDescent="0.45">
      <c r="A52" s="75" t="s">
        <v>98</v>
      </c>
      <c r="B52" s="79" t="s">
        <v>99</v>
      </c>
      <c r="C52" s="226" t="s">
        <v>99</v>
      </c>
      <c r="D52" s="227"/>
      <c r="E52" s="227"/>
      <c r="F52" s="228"/>
      <c r="G52" s="78" t="s">
        <v>100</v>
      </c>
      <c r="H52" s="236" t="s">
        <v>101</v>
      </c>
      <c r="I52" s="236"/>
      <c r="J52" s="236"/>
      <c r="K52" s="236"/>
      <c r="L52" s="236"/>
      <c r="M52" s="236"/>
      <c r="N52" s="182" t="s">
        <v>102</v>
      </c>
      <c r="O52" s="81" t="s">
        <v>102</v>
      </c>
      <c r="P52" s="125" t="s">
        <v>133</v>
      </c>
      <c r="Q52" s="192" t="s">
        <v>103</v>
      </c>
      <c r="R52" s="179" t="s">
        <v>104</v>
      </c>
    </row>
    <row r="53" spans="1:18" x14ac:dyDescent="0.4">
      <c r="A53" s="77"/>
      <c r="B53" s="2"/>
      <c r="C53" s="3"/>
      <c r="D53" s="3"/>
      <c r="E53" s="3"/>
      <c r="F53" s="3"/>
      <c r="H53" s="167"/>
      <c r="I53" s="167"/>
      <c r="J53" s="167"/>
      <c r="K53" s="167"/>
      <c r="L53" s="167"/>
      <c r="M53" s="167"/>
      <c r="N53" s="168"/>
      <c r="O53" s="73"/>
      <c r="P53" s="73"/>
      <c r="Q53" s="193"/>
    </row>
    <row r="54" spans="1:18" hidden="1" x14ac:dyDescent="0.4">
      <c r="A54" s="8" t="s">
        <v>44</v>
      </c>
      <c r="C54" s="4" t="s">
        <v>47</v>
      </c>
      <c r="H54" s="169" t="s">
        <v>49</v>
      </c>
      <c r="I54" s="169" t="s">
        <v>49</v>
      </c>
      <c r="J54" s="169" t="s">
        <v>49</v>
      </c>
      <c r="K54" s="169" t="s">
        <v>49</v>
      </c>
      <c r="L54" s="169" t="s">
        <v>49</v>
      </c>
      <c r="M54" s="169" t="s">
        <v>49</v>
      </c>
      <c r="N54" s="169" t="s">
        <v>43</v>
      </c>
      <c r="R54" s="169" t="s">
        <v>50</v>
      </c>
    </row>
    <row r="55" spans="1:18" hidden="1" x14ac:dyDescent="0.4">
      <c r="C55" s="4" t="s">
        <v>45</v>
      </c>
      <c r="H55" s="169" t="s">
        <v>48</v>
      </c>
      <c r="Q55" s="195" t="s">
        <v>46</v>
      </c>
    </row>
  </sheetData>
  <mergeCells count="36">
    <mergeCell ref="P50:P51"/>
    <mergeCell ref="N4:N6"/>
    <mergeCell ref="B3:G3"/>
    <mergeCell ref="L5:L6"/>
    <mergeCell ref="M5:M6"/>
    <mergeCell ref="G4:G6"/>
    <mergeCell ref="H5:H6"/>
    <mergeCell ref="I5:I6"/>
    <mergeCell ref="J5:J6"/>
    <mergeCell ref="K5:K6"/>
    <mergeCell ref="C4:F4"/>
    <mergeCell ref="C5:C6"/>
    <mergeCell ref="O4:O6"/>
    <mergeCell ref="O50:O51"/>
    <mergeCell ref="C52:F52"/>
    <mergeCell ref="C51:F51"/>
    <mergeCell ref="H3:M3"/>
    <mergeCell ref="F5:F6"/>
    <mergeCell ref="H52:M52"/>
    <mergeCell ref="H50:M51"/>
    <mergeCell ref="A1:R1"/>
    <mergeCell ref="N50:N51"/>
    <mergeCell ref="Q50:Q51"/>
    <mergeCell ref="R50:R51"/>
    <mergeCell ref="A50:A51"/>
    <mergeCell ref="G50:G51"/>
    <mergeCell ref="Q4:Q6"/>
    <mergeCell ref="R4:R6"/>
    <mergeCell ref="A4:A6"/>
    <mergeCell ref="N3:O3"/>
    <mergeCell ref="B4:B6"/>
    <mergeCell ref="H4:M4"/>
    <mergeCell ref="D5:D6"/>
    <mergeCell ref="E5:E6"/>
    <mergeCell ref="C50:F50"/>
    <mergeCell ref="P4:P6"/>
  </mergeCells>
  <phoneticPr fontId="2"/>
  <hyperlinks>
    <hyperlink ref="Q55" r:id="rId1"/>
  </hyperlinks>
  <pageMargins left="0.23622047244094491" right="0.23622047244094491" top="0.35433070866141736" bottom="0.35433070866141736" header="0" footer="0"/>
  <pageSetup paperSize="9" scale="46" fitToHeight="0" orientation="landscape" r:id="rId2"/>
  <headerFooter>
    <oddHeader>&amp;RR2地域づくり・共助の仕組みづくりデータ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topLeftCell="H38" zoomScale="145" zoomScaleNormal="145" workbookViewId="0">
      <selection activeCell="L45" sqref="L45"/>
    </sheetView>
  </sheetViews>
  <sheetFormatPr defaultRowHeight="13.5" x14ac:dyDescent="0.4"/>
  <cols>
    <col min="1" max="1" width="9" style="4"/>
    <col min="2" max="2" width="15.625" style="4" customWidth="1"/>
    <col min="3" max="3" width="15.625" style="3" customWidth="1"/>
    <col min="4" max="13" width="15.625" style="4" customWidth="1"/>
    <col min="14" max="14" width="16.375" style="4" customWidth="1"/>
    <col min="15" max="15" width="15.625" style="4" customWidth="1"/>
    <col min="16" max="17" width="15.625" style="74" customWidth="1"/>
    <col min="18" max="19" width="15.625" style="4" customWidth="1"/>
    <col min="20" max="16384" width="9" style="4"/>
  </cols>
  <sheetData>
    <row r="1" spans="1:29" ht="17.25" x14ac:dyDescent="0.4">
      <c r="B1" s="196" t="s">
        <v>118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29" ht="14.25" thickBot="1" x14ac:dyDescent="0.45">
      <c r="B2" s="66"/>
      <c r="C2" s="67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1"/>
      <c r="Q2" s="71"/>
      <c r="R2" s="66"/>
      <c r="S2" s="66"/>
    </row>
    <row r="3" spans="1:29" s="7" customFormat="1" ht="24.95" customHeight="1" x14ac:dyDescent="0.4">
      <c r="A3" s="278" t="s">
        <v>68</v>
      </c>
      <c r="B3" s="279"/>
      <c r="C3" s="245" t="s">
        <v>56</v>
      </c>
      <c r="D3" s="246"/>
      <c r="E3" s="247"/>
      <c r="F3" s="247"/>
      <c r="G3" s="247"/>
      <c r="H3" s="248"/>
      <c r="I3" s="314" t="s">
        <v>54</v>
      </c>
      <c r="J3" s="315"/>
      <c r="K3" s="315"/>
      <c r="L3" s="315"/>
      <c r="M3" s="315"/>
      <c r="N3" s="315"/>
      <c r="O3" s="316" t="s">
        <v>42</v>
      </c>
      <c r="P3" s="317"/>
      <c r="Q3" s="12" t="s">
        <v>134</v>
      </c>
      <c r="R3" s="36" t="s">
        <v>53</v>
      </c>
      <c r="S3" s="12" t="s">
        <v>55</v>
      </c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20.100000000000001" customHeight="1" x14ac:dyDescent="0.4">
      <c r="A4" s="270" t="s">
        <v>112</v>
      </c>
      <c r="B4" s="318"/>
      <c r="C4" s="212" t="s">
        <v>51</v>
      </c>
      <c r="D4" s="320" t="s">
        <v>110</v>
      </c>
      <c r="E4" s="321"/>
      <c r="F4" s="321"/>
      <c r="G4" s="321"/>
      <c r="H4" s="253" t="s">
        <v>60</v>
      </c>
      <c r="I4" s="322" t="s">
        <v>59</v>
      </c>
      <c r="J4" s="323"/>
      <c r="K4" s="323"/>
      <c r="L4" s="323"/>
      <c r="M4" s="323"/>
      <c r="N4" s="323"/>
      <c r="O4" s="324" t="s">
        <v>58</v>
      </c>
      <c r="P4" s="326" t="s">
        <v>106</v>
      </c>
      <c r="Q4" s="223" t="s">
        <v>135</v>
      </c>
      <c r="R4" s="329" t="s">
        <v>57</v>
      </c>
      <c r="S4" s="331" t="s">
        <v>67</v>
      </c>
    </row>
    <row r="5" spans="1:29" ht="27" customHeight="1" x14ac:dyDescent="0.4">
      <c r="A5" s="270"/>
      <c r="B5" s="318"/>
      <c r="C5" s="212"/>
      <c r="D5" s="333" t="s">
        <v>111</v>
      </c>
      <c r="E5" s="335" t="s">
        <v>121</v>
      </c>
      <c r="F5" s="307" t="s">
        <v>122</v>
      </c>
      <c r="G5" s="309" t="s">
        <v>123</v>
      </c>
      <c r="H5" s="253"/>
      <c r="I5" s="311" t="s">
        <v>61</v>
      </c>
      <c r="J5" s="297" t="s">
        <v>62</v>
      </c>
      <c r="K5" s="297" t="s">
        <v>63</v>
      </c>
      <c r="L5" s="295" t="s">
        <v>64</v>
      </c>
      <c r="M5" s="297" t="s">
        <v>65</v>
      </c>
      <c r="N5" s="295" t="s">
        <v>66</v>
      </c>
      <c r="O5" s="324"/>
      <c r="P5" s="327"/>
      <c r="Q5" s="224"/>
      <c r="R5" s="329"/>
      <c r="S5" s="331"/>
    </row>
    <row r="6" spans="1:29" ht="19.5" customHeight="1" thickBot="1" x14ac:dyDescent="0.45">
      <c r="A6" s="280"/>
      <c r="B6" s="319"/>
      <c r="C6" s="213"/>
      <c r="D6" s="334"/>
      <c r="E6" s="336"/>
      <c r="F6" s="308"/>
      <c r="G6" s="310"/>
      <c r="H6" s="254"/>
      <c r="I6" s="312"/>
      <c r="J6" s="298"/>
      <c r="K6" s="313"/>
      <c r="L6" s="296"/>
      <c r="M6" s="298"/>
      <c r="N6" s="299"/>
      <c r="O6" s="325"/>
      <c r="P6" s="328"/>
      <c r="Q6" s="225"/>
      <c r="R6" s="330"/>
      <c r="S6" s="332"/>
    </row>
    <row r="7" spans="1:29" ht="24" customHeight="1" thickTop="1" x14ac:dyDescent="0.4">
      <c r="A7" s="269" t="s">
        <v>113</v>
      </c>
      <c r="B7" s="85" t="s">
        <v>0</v>
      </c>
      <c r="C7" s="16" t="str">
        <f>VLOOKUP($B7,'市町村別（建制順）'!$A$7:$B$48,2,FALSE)</f>
        <v>70%未満</v>
      </c>
      <c r="D7" s="17">
        <f>VLOOKUP($B7,'市町村別（建制順）'!$A$7:$F$48,3,FALSE)</f>
        <v>178</v>
      </c>
      <c r="E7" s="83">
        <f>VLOOKUP($B7,'市町村別（建制順）'!$A$7:$F$48,4,FALSE)</f>
        <v>62</v>
      </c>
      <c r="F7" s="126">
        <f>VLOOKUP($B7,'市町村別（建制順）'!$A$7:$F$48,5,FALSE)</f>
        <v>12</v>
      </c>
      <c r="G7" s="128">
        <f>VLOOKUP($B7,'市町村別（建制順）'!$A$7:$G$48,6,FALSE)</f>
        <v>2</v>
      </c>
      <c r="H7" s="18">
        <f>VLOOKUP($B7,'市町村別（建制順）'!$A$7:$G$48,7,FALSE)</f>
        <v>0</v>
      </c>
      <c r="I7" s="27">
        <v>100</v>
      </c>
      <c r="J7" s="19">
        <v>100</v>
      </c>
      <c r="K7" s="19">
        <v>10</v>
      </c>
      <c r="L7" s="19">
        <v>0</v>
      </c>
      <c r="M7" s="19">
        <v>4</v>
      </c>
      <c r="N7" s="19">
        <v>98</v>
      </c>
      <c r="O7" s="108">
        <f>VLOOKUP($B7,'市町村別（建制順）'!$A$7:$N$48,14,FALSE)</f>
        <v>100</v>
      </c>
      <c r="P7" s="117">
        <f>VLOOKUP($B7,'市町村別（建制順）'!$A$7:$O$48,15,FALSE)</f>
        <v>610</v>
      </c>
      <c r="Q7" s="119">
        <v>45</v>
      </c>
      <c r="R7" s="37">
        <v>7</v>
      </c>
      <c r="S7" s="20">
        <f>VLOOKUP($B7,'市町村別（建制順）'!$A$7:$R$48,18,FALSE)</f>
        <v>14</v>
      </c>
    </row>
    <row r="8" spans="1:29" ht="24" customHeight="1" x14ac:dyDescent="0.4">
      <c r="A8" s="270"/>
      <c r="B8" s="86" t="s">
        <v>8</v>
      </c>
      <c r="C8" s="101" t="str">
        <f>VLOOKUP($B8,'市町村別（建制順）'!$A$7:$B$48,2,FALSE)</f>
        <v>70%台</v>
      </c>
      <c r="D8" s="17">
        <f>VLOOKUP($B8,'市町村別（建制順）'!$A$7:$F$48,3,FALSE)</f>
        <v>20</v>
      </c>
      <c r="E8" s="83">
        <f>VLOOKUP($B8,'市町村別（建制順）'!$A$7:$F$48,4,FALSE)</f>
        <v>12</v>
      </c>
      <c r="F8" s="98">
        <f>VLOOKUP($B8,'市町村別（建制順）'!$A$7:$F$48,5,FALSE)</f>
        <v>3</v>
      </c>
      <c r="G8" s="128">
        <f>VLOOKUP($B8,'市町村別（建制順）'!$A$7:$G$48,6,FALSE)</f>
        <v>0</v>
      </c>
      <c r="H8" s="18">
        <f>VLOOKUP($B8,'市町村別（建制順）'!$A$7:$G$48,7,FALSE)</f>
        <v>0</v>
      </c>
      <c r="I8" s="28">
        <v>97.3</v>
      </c>
      <c r="J8" s="1">
        <v>57.5</v>
      </c>
      <c r="K8" s="1">
        <v>0</v>
      </c>
      <c r="L8" s="1">
        <v>0</v>
      </c>
      <c r="M8" s="1">
        <v>0</v>
      </c>
      <c r="N8" s="1">
        <v>0</v>
      </c>
      <c r="O8" s="108">
        <f>VLOOKUP($B8,'市町村別（建制順）'!$A$7:$N$48,14,FALSE)</f>
        <v>100</v>
      </c>
      <c r="P8" s="117">
        <f>VLOOKUP($B8,'市町村別（建制順）'!$A$7:$O$48,15,FALSE)</f>
        <v>0</v>
      </c>
      <c r="Q8" s="120">
        <v>3</v>
      </c>
      <c r="R8" s="38">
        <v>3</v>
      </c>
      <c r="S8" s="20">
        <f>VLOOKUP($B8,'市町村別（建制順）'!$A$7:$R$48,18,FALSE)</f>
        <v>20</v>
      </c>
    </row>
    <row r="9" spans="1:29" ht="24" customHeight="1" x14ac:dyDescent="0.4">
      <c r="A9" s="270"/>
      <c r="B9" s="86" t="s">
        <v>12</v>
      </c>
      <c r="C9" s="101" t="str">
        <f>VLOOKUP($B9,'市町村別（建制順）'!$A$7:$B$48,2,FALSE)</f>
        <v>70%台</v>
      </c>
      <c r="D9" s="17">
        <f>VLOOKUP($B9,'市町村別（建制順）'!$A$7:$F$48,3,FALSE)</f>
        <v>32</v>
      </c>
      <c r="E9" s="83">
        <f>VLOOKUP($B9,'市町村別（建制順）'!$A$7:$F$48,4,FALSE)</f>
        <v>16</v>
      </c>
      <c r="F9" s="98">
        <f>VLOOKUP($B9,'市町村別（建制順）'!$A$7:$F$48,5,FALSE)</f>
        <v>1</v>
      </c>
      <c r="G9" s="128">
        <f>VLOOKUP($B9,'市町村別（建制順）'!$A$7:$G$48,6,FALSE)</f>
        <v>0</v>
      </c>
      <c r="H9" s="18">
        <f>VLOOKUP($B9,'市町村別（建制順）'!$A$7:$G$48,7,FALSE)</f>
        <v>0</v>
      </c>
      <c r="I9" s="28">
        <v>75.7</v>
      </c>
      <c r="J9" s="1">
        <v>78.3</v>
      </c>
      <c r="K9" s="1">
        <v>100</v>
      </c>
      <c r="L9" s="1">
        <v>0</v>
      </c>
      <c r="M9" s="1">
        <v>11.8</v>
      </c>
      <c r="N9" s="1">
        <v>100</v>
      </c>
      <c r="O9" s="108">
        <f>VLOOKUP($B9,'市町村別（建制順）'!$A$7:$N$48,14,FALSE)</f>
        <v>100</v>
      </c>
      <c r="P9" s="117">
        <f>VLOOKUP($B9,'市町村別（建制順）'!$A$7:$O$48,15,FALSE)</f>
        <v>3990</v>
      </c>
      <c r="Q9" s="120">
        <v>10</v>
      </c>
      <c r="R9" s="38">
        <v>2</v>
      </c>
      <c r="S9" s="20">
        <f>VLOOKUP($B9,'市町村別（建制順）'!$A$7:$R$48,18,FALSE)</f>
        <v>11</v>
      </c>
    </row>
    <row r="10" spans="1:29" ht="24" customHeight="1" x14ac:dyDescent="0.4">
      <c r="A10" s="270"/>
      <c r="B10" s="86" t="s">
        <v>14</v>
      </c>
      <c r="C10" s="101" t="str">
        <f>VLOOKUP($B10,'市町村別（建制順）'!$A$7:$B$48,2,FALSE)</f>
        <v>70%台</v>
      </c>
      <c r="D10" s="17">
        <f>VLOOKUP($B10,'市町村別（建制順）'!$A$7:$F$48,3,FALSE)</f>
        <v>10</v>
      </c>
      <c r="E10" s="83">
        <f>VLOOKUP($B10,'市町村別（建制順）'!$A$7:$F$48,4,FALSE)</f>
        <v>3</v>
      </c>
      <c r="F10" s="98">
        <f>VLOOKUP($B10,'市町村別（建制順）'!$A$7:$F$48,5,FALSE)</f>
        <v>3</v>
      </c>
      <c r="G10" s="128">
        <f>VLOOKUP($B10,'市町村別（建制順）'!$A$7:$G$48,6,FALSE)</f>
        <v>0</v>
      </c>
      <c r="H10" s="18">
        <f>VLOOKUP($B10,'市町村別（建制順）'!$A$7:$G$48,7,FALSE)</f>
        <v>11</v>
      </c>
      <c r="I10" s="28">
        <v>0</v>
      </c>
      <c r="J10" s="1">
        <v>34.200000000000003</v>
      </c>
      <c r="K10" s="1">
        <v>0</v>
      </c>
      <c r="L10" s="1">
        <v>0</v>
      </c>
      <c r="M10" s="1">
        <v>0</v>
      </c>
      <c r="N10" s="1">
        <v>0</v>
      </c>
      <c r="O10" s="108">
        <f>VLOOKUP($B10,'市町村別（建制順）'!$A$7:$N$48,14,FALSE)</f>
        <v>100</v>
      </c>
      <c r="P10" s="117">
        <f>VLOOKUP($B10,'市町村別（建制順）'!$A$7:$O$48,15,FALSE)</f>
        <v>244</v>
      </c>
      <c r="Q10" s="120">
        <v>0</v>
      </c>
      <c r="R10" s="38">
        <v>1</v>
      </c>
      <c r="S10" s="20">
        <f>VLOOKUP($B10,'市町村別（建制順）'!$A$7:$R$48,18,FALSE)</f>
        <v>25</v>
      </c>
    </row>
    <row r="11" spans="1:29" ht="24" customHeight="1" x14ac:dyDescent="0.4">
      <c r="A11" s="270"/>
      <c r="B11" s="86" t="s">
        <v>15</v>
      </c>
      <c r="C11" s="101" t="str">
        <f>VLOOKUP($B11,'市町村別（建制順）'!$A$7:$B$48,2,FALSE)</f>
        <v>70%未満</v>
      </c>
      <c r="D11" s="17">
        <f>VLOOKUP($B11,'市町村別（建制順）'!$A$7:$F$48,3,FALSE)</f>
        <v>16</v>
      </c>
      <c r="E11" s="83">
        <f>VLOOKUP($B11,'市町村別（建制順）'!$A$7:$F$48,4,FALSE)</f>
        <v>7</v>
      </c>
      <c r="F11" s="98">
        <f>VLOOKUP($B11,'市町村別（建制順）'!$A$7:$F$48,5,FALSE)</f>
        <v>0</v>
      </c>
      <c r="G11" s="128">
        <f>VLOOKUP($B11,'市町村別（建制順）'!$A$7:$G$48,6,FALSE)</f>
        <v>0</v>
      </c>
      <c r="H11" s="18">
        <f>VLOOKUP($B11,'市町村別（建制順）'!$A$7:$G$48,7,FALSE)</f>
        <v>0</v>
      </c>
      <c r="I11" s="28">
        <v>71.7</v>
      </c>
      <c r="J11" s="1">
        <v>53.6</v>
      </c>
      <c r="K11" s="1">
        <v>100</v>
      </c>
      <c r="L11" s="1">
        <v>0</v>
      </c>
      <c r="M11" s="1">
        <v>0</v>
      </c>
      <c r="N11" s="1">
        <v>57.1</v>
      </c>
      <c r="O11" s="108">
        <f>VLOOKUP($B11,'市町村別（建制順）'!$A$7:$N$48,14,FALSE)</f>
        <v>59.48</v>
      </c>
      <c r="P11" s="117">
        <f>VLOOKUP($B11,'市町村別（建制順）'!$A$7:$O$48,15,FALSE)</f>
        <v>239</v>
      </c>
      <c r="Q11" s="120">
        <v>3</v>
      </c>
      <c r="R11" s="38">
        <v>2</v>
      </c>
      <c r="S11" s="20">
        <f>VLOOKUP($B11,'市町村別（建制順）'!$A$7:$R$48,18,FALSE)</f>
        <v>0</v>
      </c>
    </row>
    <row r="12" spans="1:29" ht="24" customHeight="1" x14ac:dyDescent="0.4">
      <c r="A12" s="270"/>
      <c r="B12" s="86" t="s">
        <v>17</v>
      </c>
      <c r="C12" s="101" t="str">
        <f>VLOOKUP($B12,'市町村別（建制順）'!$A$7:$B$48,2,FALSE)</f>
        <v>80%台</v>
      </c>
      <c r="D12" s="17">
        <f>VLOOKUP($B12,'市町村別（建制順）'!$A$7:$F$48,3,FALSE)</f>
        <v>11</v>
      </c>
      <c r="E12" s="83">
        <f>VLOOKUP($B12,'市町村別（建制順）'!$A$7:$F$48,4,FALSE)</f>
        <v>5</v>
      </c>
      <c r="F12" s="98">
        <f>VLOOKUP($B12,'市町村別（建制順）'!$A$7:$F$48,5,FALSE)</f>
        <v>2</v>
      </c>
      <c r="G12" s="128">
        <f>VLOOKUP($B12,'市町村別（建制順）'!$A$7:$G$48,6,FALSE)</f>
        <v>0</v>
      </c>
      <c r="H12" s="18">
        <f>VLOOKUP($B12,'市町村別（建制順）'!$A$7:$G$48,7,FALSE)</f>
        <v>7</v>
      </c>
      <c r="I12" s="28">
        <v>20.2</v>
      </c>
      <c r="J12" s="1">
        <v>50.4</v>
      </c>
      <c r="K12" s="1">
        <v>37.5</v>
      </c>
      <c r="L12" s="1">
        <v>0</v>
      </c>
      <c r="M12" s="1">
        <v>0</v>
      </c>
      <c r="N12" s="1">
        <v>0</v>
      </c>
      <c r="O12" s="108">
        <f>VLOOKUP($B12,'市町村別（建制順）'!$A$7:$N$48,14,FALSE)</f>
        <v>100</v>
      </c>
      <c r="P12" s="117">
        <f>VLOOKUP($B12,'市町村別（建制順）'!$A$7:$O$48,15,FALSE)</f>
        <v>333</v>
      </c>
      <c r="Q12" s="120">
        <v>2</v>
      </c>
      <c r="R12" s="38">
        <v>1</v>
      </c>
      <c r="S12" s="20">
        <f>VLOOKUP($B12,'市町村別（建制順）'!$A$7:$R$48,18,FALSE)</f>
        <v>2</v>
      </c>
    </row>
    <row r="13" spans="1:29" ht="24" customHeight="1" x14ac:dyDescent="0.4">
      <c r="A13" s="270"/>
      <c r="B13" s="86" t="s">
        <v>21</v>
      </c>
      <c r="C13" s="101" t="str">
        <f>VLOOKUP($B13,'市町村別（建制順）'!$A$7:$B$48,2,FALSE)</f>
        <v>70%台</v>
      </c>
      <c r="D13" s="17">
        <f>VLOOKUP($B13,'市町村別（建制順）'!$A$7:$F$48,3,FALSE)</f>
        <v>8</v>
      </c>
      <c r="E13" s="83">
        <f>VLOOKUP($B13,'市町村別（建制順）'!$A$7:$F$48,4,FALSE)</f>
        <v>3</v>
      </c>
      <c r="F13" s="98">
        <f>VLOOKUP($B13,'市町村別（建制順）'!$A$7:$F$48,5,FALSE)</f>
        <v>1</v>
      </c>
      <c r="G13" s="128">
        <f>VLOOKUP($B13,'市町村別（建制順）'!$A$7:$G$48,6,FALSE)</f>
        <v>0</v>
      </c>
      <c r="H13" s="18">
        <f>VLOOKUP($B13,'市町村別（建制順）'!$A$7:$G$48,7,FALSE)</f>
        <v>0</v>
      </c>
      <c r="I13" s="28">
        <v>100</v>
      </c>
      <c r="J13" s="1">
        <v>100</v>
      </c>
      <c r="K13" s="1">
        <v>0</v>
      </c>
      <c r="L13" s="1">
        <v>0</v>
      </c>
      <c r="M13" s="1">
        <v>0</v>
      </c>
      <c r="N13" s="1">
        <v>0</v>
      </c>
      <c r="O13" s="108">
        <f>VLOOKUP($B13,'市町村別（建制順）'!$A$7:$N$48,14,FALSE)</f>
        <v>99.68</v>
      </c>
      <c r="P13" s="117">
        <f>VLOOKUP($B13,'市町村別（建制順）'!$A$7:$O$48,15,FALSE)</f>
        <v>30</v>
      </c>
      <c r="Q13" s="120">
        <v>2</v>
      </c>
      <c r="R13" s="38">
        <v>2</v>
      </c>
      <c r="S13" s="20">
        <f>VLOOKUP($B13,'市町村別（建制順）'!$A$7:$R$48,18,FALSE)</f>
        <v>4</v>
      </c>
    </row>
    <row r="14" spans="1:29" ht="24" customHeight="1" x14ac:dyDescent="0.4">
      <c r="A14" s="270"/>
      <c r="B14" s="86" t="s">
        <v>22</v>
      </c>
      <c r="C14" s="101" t="str">
        <f>VLOOKUP($B14,'市町村別（建制順）'!$A$7:$B$48,2,FALSE)</f>
        <v>80%台</v>
      </c>
      <c r="D14" s="17">
        <f>VLOOKUP($B14,'市町村別（建制順）'!$A$7:$F$48,3,FALSE)</f>
        <v>5</v>
      </c>
      <c r="E14" s="83">
        <f>VLOOKUP($B14,'市町村別（建制順）'!$A$7:$F$48,4,FALSE)</f>
        <v>2</v>
      </c>
      <c r="F14" s="98">
        <f>VLOOKUP($B14,'市町村別（建制順）'!$A$7:$F$48,5,FALSE)</f>
        <v>2</v>
      </c>
      <c r="G14" s="128">
        <f>VLOOKUP($B14,'市町村別（建制順）'!$A$7:$G$48,6,FALSE)</f>
        <v>0</v>
      </c>
      <c r="H14" s="18">
        <f>VLOOKUP($B14,'市町村別（建制順）'!$A$7:$G$48,7,FALSE)</f>
        <v>0</v>
      </c>
      <c r="I14" s="28">
        <v>58.2</v>
      </c>
      <c r="J14" s="1">
        <v>58.2</v>
      </c>
      <c r="K14" s="1">
        <v>100</v>
      </c>
      <c r="L14" s="1">
        <v>0</v>
      </c>
      <c r="M14" s="1">
        <v>0</v>
      </c>
      <c r="N14" s="1">
        <v>100</v>
      </c>
      <c r="O14" s="108">
        <f>VLOOKUP($B14,'市町村別（建制順）'!$A$7:$N$48,14,FALSE)</f>
        <v>82.82</v>
      </c>
      <c r="P14" s="117">
        <f>VLOOKUP($B14,'市町村別（建制順）'!$A$7:$O$48,15,FALSE)</f>
        <v>53</v>
      </c>
      <c r="Q14" s="120">
        <v>1</v>
      </c>
      <c r="R14" s="38">
        <v>0</v>
      </c>
      <c r="S14" s="20">
        <f>VLOOKUP($B14,'市町村別（建制順）'!$A$7:$R$48,18,FALSE)</f>
        <v>2</v>
      </c>
    </row>
    <row r="15" spans="1:29" ht="24" customHeight="1" thickBot="1" x14ac:dyDescent="0.45">
      <c r="A15" s="281"/>
      <c r="B15" s="89" t="s">
        <v>32</v>
      </c>
      <c r="C15" s="130" t="str">
        <f>VLOOKUP($B15,'市町村別（建制順）'!$A$7:$B$48,2,FALSE)</f>
        <v>未把握</v>
      </c>
      <c r="D15" s="131">
        <f>VLOOKUP($B15,'市町村別（建制順）'!$A$7:$F$48,3,FALSE)</f>
        <v>1</v>
      </c>
      <c r="E15" s="132">
        <f>VLOOKUP($B15,'市町村別（建制順）'!$A$7:$F$48,4,FALSE)</f>
        <v>0</v>
      </c>
      <c r="F15" s="133">
        <f>VLOOKUP($B15,'市町村別（建制順）'!$A$7:$F$48,5,FALSE)</f>
        <v>0</v>
      </c>
      <c r="G15" s="134">
        <f>VLOOKUP($B15,'市町村別（建制順）'!$A$7:$G$48,6,FALSE)</f>
        <v>0</v>
      </c>
      <c r="H15" s="135">
        <f>VLOOKUP($B15,'市町村別（建制順）'!$A$7:$G$48,7,FALSE)</f>
        <v>0</v>
      </c>
      <c r="I15" s="29">
        <v>28.6</v>
      </c>
      <c r="J15" s="14">
        <v>46.9</v>
      </c>
      <c r="K15" s="14">
        <v>66.7</v>
      </c>
      <c r="L15" s="14">
        <v>100</v>
      </c>
      <c r="M15" s="14">
        <v>33.299999999999997</v>
      </c>
      <c r="N15" s="14">
        <v>100</v>
      </c>
      <c r="O15" s="110">
        <f>VLOOKUP($B15,'市町村別（建制順）'!$A$7:$N$48,14,FALSE)</f>
        <v>100</v>
      </c>
      <c r="P15" s="147">
        <f>VLOOKUP($B15,'市町村別（建制順）'!$A$7:$O$48,15,FALSE)</f>
        <v>51</v>
      </c>
      <c r="Q15" s="121">
        <v>1</v>
      </c>
      <c r="R15" s="39">
        <v>1</v>
      </c>
      <c r="S15" s="136">
        <f>VLOOKUP($B15,'市町村別（建制順）'!$A$7:$R$48,18,FALSE)</f>
        <v>2</v>
      </c>
    </row>
    <row r="16" spans="1:29" ht="24" customHeight="1" x14ac:dyDescent="0.4">
      <c r="A16" s="282" t="s">
        <v>114</v>
      </c>
      <c r="B16" s="90" t="s">
        <v>1</v>
      </c>
      <c r="C16" s="115" t="str">
        <f>VLOOKUP($B16,'市町村別（建制順）'!$A$7:$B$48,2,FALSE)</f>
        <v>70%台</v>
      </c>
      <c r="D16" s="113">
        <f>VLOOKUP($B16,'市町村別（建制順）'!$A$7:$F$48,3,FALSE)</f>
        <v>57</v>
      </c>
      <c r="E16" s="137">
        <f>VLOOKUP($B16,'市町村別（建制順）'!$A$7:$F$48,4,FALSE)</f>
        <v>15</v>
      </c>
      <c r="F16" s="138">
        <f>VLOOKUP($B16,'市町村別（建制順）'!$A$7:$F$48,5,FALSE)</f>
        <v>10</v>
      </c>
      <c r="G16" s="139">
        <f>VLOOKUP($B16,'市町村別（建制順）'!$A$7:$G$48,6,FALSE)</f>
        <v>0</v>
      </c>
      <c r="H16" s="140">
        <f>VLOOKUP($B16,'市町村別（建制順）'!$A$7:$G$48,7,FALSE)</f>
        <v>26</v>
      </c>
      <c r="I16" s="91">
        <v>90</v>
      </c>
      <c r="J16" s="92">
        <v>68.099999999999994</v>
      </c>
      <c r="K16" s="92">
        <v>45</v>
      </c>
      <c r="L16" s="92">
        <v>95</v>
      </c>
      <c r="M16" s="92">
        <v>0</v>
      </c>
      <c r="N16" s="92">
        <v>100</v>
      </c>
      <c r="O16" s="111">
        <f>VLOOKUP($B16,'市町村別（建制順）'!$A$7:$N$48,14,FALSE)</f>
        <v>76.459999999999994</v>
      </c>
      <c r="P16" s="148">
        <f>VLOOKUP($B16,'市町村別（建制順）'!$A$7:$O$48,15,FALSE)</f>
        <v>3067</v>
      </c>
      <c r="Q16" s="122">
        <v>13</v>
      </c>
      <c r="R16" s="116">
        <v>4</v>
      </c>
      <c r="S16" s="12">
        <f>VLOOKUP($B16,'市町村別（建制順）'!$A$7:$R$48,18,FALSE)</f>
        <v>13</v>
      </c>
    </row>
    <row r="17" spans="1:19" ht="24" customHeight="1" x14ac:dyDescent="0.4">
      <c r="A17" s="270"/>
      <c r="B17" s="86" t="s">
        <v>20</v>
      </c>
      <c r="C17" s="114" t="str">
        <f>VLOOKUP($B17,'市町村別（建制順）'!$A$7:$B$48,2,FALSE)</f>
        <v>80%台</v>
      </c>
      <c r="D17" s="17">
        <f>VLOOKUP($B17,'市町村別（建制順）'!$A$7:$F$48,3,FALSE)</f>
        <v>8</v>
      </c>
      <c r="E17" s="83">
        <f>VLOOKUP($B17,'市町村別（建制順）'!$A$7:$F$48,4,FALSE)</f>
        <v>3</v>
      </c>
      <c r="F17" s="98">
        <f>VLOOKUP($B17,'市町村別（建制順）'!$A$7:$F$48,5,FALSE)</f>
        <v>1</v>
      </c>
      <c r="G17" s="128">
        <f>VLOOKUP($B17,'市町村別（建制順）'!$A$7:$G$48,6,FALSE)</f>
        <v>1</v>
      </c>
      <c r="H17" s="18">
        <f>VLOOKUP($B17,'市町村別（建制順）'!$A$7:$G$48,7,FALSE)</f>
        <v>15</v>
      </c>
      <c r="I17" s="28">
        <v>100</v>
      </c>
      <c r="J17" s="1">
        <v>53.4</v>
      </c>
      <c r="K17" s="1">
        <v>100</v>
      </c>
      <c r="L17" s="1">
        <v>0</v>
      </c>
      <c r="M17" s="1">
        <v>10</v>
      </c>
      <c r="N17" s="1">
        <v>100</v>
      </c>
      <c r="O17" s="108">
        <f>VLOOKUP($B17,'市町村別（建制順）'!$A$7:$N$48,14,FALSE)</f>
        <v>71.239999999999995</v>
      </c>
      <c r="P17" s="72">
        <f>VLOOKUP($B17,'市町村別（建制順）'!$A$7:$O$48,15,FALSE)</f>
        <v>192</v>
      </c>
      <c r="Q17" s="120">
        <v>1</v>
      </c>
      <c r="R17" s="38">
        <v>2</v>
      </c>
      <c r="S17" s="20">
        <f>VLOOKUP($B17,'市町村別（建制順）'!$A$7:$R$48,18,FALSE)</f>
        <v>2</v>
      </c>
    </row>
    <row r="18" spans="1:19" ht="24" customHeight="1" x14ac:dyDescent="0.4">
      <c r="A18" s="270"/>
      <c r="B18" s="86" t="s">
        <v>23</v>
      </c>
      <c r="C18" s="114" t="str">
        <f>VLOOKUP($B18,'市町村別（建制順）'!$A$7:$B$48,2,FALSE)</f>
        <v>80%台</v>
      </c>
      <c r="D18" s="17">
        <f>VLOOKUP($B18,'市町村別（建制順）'!$A$7:$F$48,3,FALSE)</f>
        <v>6</v>
      </c>
      <c r="E18" s="83">
        <f>VLOOKUP($B18,'市町村別（建制順）'!$A$7:$F$48,4,FALSE)</f>
        <v>3</v>
      </c>
      <c r="F18" s="98">
        <f>VLOOKUP($B18,'市町村別（建制順）'!$A$7:$F$48,5,FALSE)</f>
        <v>2</v>
      </c>
      <c r="G18" s="128">
        <f>VLOOKUP($B18,'市町村別（建制順）'!$A$7:$G$48,6,FALSE)</f>
        <v>0</v>
      </c>
      <c r="H18" s="18">
        <f>VLOOKUP($B18,'市町村別（建制順）'!$A$7:$G$48,7,FALSE)</f>
        <v>0</v>
      </c>
      <c r="I18" s="28">
        <v>0</v>
      </c>
      <c r="J18" s="1">
        <v>100</v>
      </c>
      <c r="K18" s="1">
        <v>0</v>
      </c>
      <c r="L18" s="1">
        <v>0</v>
      </c>
      <c r="M18" s="1">
        <v>0</v>
      </c>
      <c r="N18" s="1">
        <v>100</v>
      </c>
      <c r="O18" s="108">
        <f>VLOOKUP($B18,'市町村別（建制順）'!$A$7:$N$48,14,FALSE)</f>
        <v>100</v>
      </c>
      <c r="P18" s="72">
        <f>VLOOKUP($B18,'市町村別（建制順）'!$A$7:$O$48,15,FALSE)</f>
        <v>917</v>
      </c>
      <c r="Q18" s="120">
        <v>2</v>
      </c>
      <c r="R18" s="38">
        <v>1</v>
      </c>
      <c r="S18" s="20">
        <f>VLOOKUP($B18,'市町村別（建制順）'!$A$7:$R$48,18,FALSE)</f>
        <v>3</v>
      </c>
    </row>
    <row r="19" spans="1:19" ht="24" customHeight="1" x14ac:dyDescent="0.4">
      <c r="A19" s="270"/>
      <c r="B19" s="86" t="s">
        <v>24</v>
      </c>
      <c r="C19" s="114" t="str">
        <f>VLOOKUP($B19,'市町村別（建制順）'!$A$7:$B$48,2,FALSE)</f>
        <v>70%台</v>
      </c>
      <c r="D19" s="17">
        <f>VLOOKUP($B19,'市町村別（建制順）'!$A$7:$F$48,3,FALSE)</f>
        <v>5</v>
      </c>
      <c r="E19" s="83">
        <f>VLOOKUP($B19,'市町村別（建制順）'!$A$7:$F$48,4,FALSE)</f>
        <v>2</v>
      </c>
      <c r="F19" s="98">
        <f>VLOOKUP($B19,'市町村別（建制順）'!$A$7:$F$48,5,FALSE)</f>
        <v>1</v>
      </c>
      <c r="G19" s="128">
        <f>VLOOKUP($B19,'市町村別（建制順）'!$A$7:$G$48,6,FALSE)</f>
        <v>1</v>
      </c>
      <c r="H19" s="18">
        <f>VLOOKUP($B19,'市町村別（建制順）'!$A$7:$G$48,7,FALSE)</f>
        <v>16</v>
      </c>
      <c r="I19" s="28">
        <v>100</v>
      </c>
      <c r="J19" s="1">
        <v>100</v>
      </c>
      <c r="K19" s="1">
        <v>85.7</v>
      </c>
      <c r="L19" s="1">
        <v>100</v>
      </c>
      <c r="M19" s="1">
        <v>0</v>
      </c>
      <c r="N19" s="1">
        <v>0</v>
      </c>
      <c r="O19" s="108">
        <f>VLOOKUP($B19,'市町村別（建制順）'!$A$7:$N$48,14,FALSE)</f>
        <v>89.92</v>
      </c>
      <c r="P19" s="72">
        <f>VLOOKUP($B19,'市町村別（建制順）'!$A$7:$O$48,15,FALSE)</f>
        <v>255</v>
      </c>
      <c r="Q19" s="120">
        <v>0</v>
      </c>
      <c r="R19" s="38">
        <v>1</v>
      </c>
      <c r="S19" s="20">
        <f>VLOOKUP($B19,'市町村別（建制順）'!$A$7:$R$48,18,FALSE)</f>
        <v>0</v>
      </c>
    </row>
    <row r="20" spans="1:19" ht="24" customHeight="1" x14ac:dyDescent="0.4">
      <c r="A20" s="270"/>
      <c r="B20" s="86" t="s">
        <v>25</v>
      </c>
      <c r="C20" s="114" t="str">
        <f>VLOOKUP($B20,'市町村別（建制順）'!$A$7:$B$48,2,FALSE)</f>
        <v>80%台</v>
      </c>
      <c r="D20" s="17">
        <f>VLOOKUP($B20,'市町村別（建制順）'!$A$7:$F$48,3,FALSE)</f>
        <v>1</v>
      </c>
      <c r="E20" s="83">
        <f>VLOOKUP($B20,'市町村別（建制順）'!$A$7:$F$48,4,FALSE)</f>
        <v>1</v>
      </c>
      <c r="F20" s="98">
        <f>VLOOKUP($B20,'市町村別（建制順）'!$A$7:$F$48,5,FALSE)</f>
        <v>0</v>
      </c>
      <c r="G20" s="128">
        <f>VLOOKUP($B20,'市町村別（建制順）'!$A$7:$G$48,6,FALSE)</f>
        <v>0</v>
      </c>
      <c r="H20" s="18">
        <f>VLOOKUP($B20,'市町村別（建制順）'!$A$7:$G$48,7,FALSE)</f>
        <v>20</v>
      </c>
      <c r="I20" s="28">
        <v>96.2</v>
      </c>
      <c r="J20" s="1">
        <v>71.2</v>
      </c>
      <c r="K20" s="1">
        <v>100</v>
      </c>
      <c r="L20" s="1">
        <v>0</v>
      </c>
      <c r="M20" s="1">
        <v>0</v>
      </c>
      <c r="N20" s="1">
        <v>100</v>
      </c>
      <c r="O20" s="108">
        <f>VLOOKUP($B20,'市町村別（建制順）'!$A$7:$N$48,14,FALSE)</f>
        <v>52.69</v>
      </c>
      <c r="P20" s="72">
        <f>VLOOKUP($B20,'市町村別（建制順）'!$A$7:$O$48,15,FALSE)</f>
        <v>105</v>
      </c>
      <c r="Q20" s="120">
        <v>1</v>
      </c>
      <c r="R20" s="38">
        <v>0</v>
      </c>
      <c r="S20" s="20">
        <f>VLOOKUP($B20,'市町村別（建制順）'!$A$7:$R$48,18,FALSE)</f>
        <v>1</v>
      </c>
    </row>
    <row r="21" spans="1:19" ht="24" customHeight="1" x14ac:dyDescent="0.4">
      <c r="A21" s="270"/>
      <c r="B21" s="87" t="s">
        <v>26</v>
      </c>
      <c r="C21" s="114" t="str">
        <f>VLOOKUP($B21,'市町村別（建制順）'!$A$7:$B$48,2,FALSE)</f>
        <v>80%台</v>
      </c>
      <c r="D21" s="17">
        <f>VLOOKUP($B21,'市町村別（建制順）'!$A$7:$F$48,3,FALSE)</f>
        <v>5</v>
      </c>
      <c r="E21" s="83">
        <f>VLOOKUP($B21,'市町村別（建制順）'!$A$7:$F$48,4,FALSE)</f>
        <v>2</v>
      </c>
      <c r="F21" s="98">
        <f>VLOOKUP($B21,'市町村別（建制順）'!$A$7:$F$48,5,FALSE)</f>
        <v>0</v>
      </c>
      <c r="G21" s="128">
        <f>VLOOKUP($B21,'市町村別（建制順）'!$A$7:$G$48,6,FALSE)</f>
        <v>0</v>
      </c>
      <c r="H21" s="18">
        <f>VLOOKUP($B21,'市町村別（建制順）'!$A$7:$G$48,7,FALSE)</f>
        <v>0</v>
      </c>
      <c r="I21" s="28">
        <v>68</v>
      </c>
      <c r="J21" s="1">
        <v>70</v>
      </c>
      <c r="K21" s="1">
        <v>100</v>
      </c>
      <c r="L21" s="1">
        <v>100</v>
      </c>
      <c r="M21" s="1">
        <v>0</v>
      </c>
      <c r="N21" s="1">
        <v>100</v>
      </c>
      <c r="O21" s="108">
        <f>VLOOKUP($B21,'市町村別（建制順）'!$A$7:$N$48,14,FALSE)</f>
        <v>100</v>
      </c>
      <c r="P21" s="72">
        <f>VLOOKUP($B21,'市町村別（建制順）'!$A$7:$O$48,15,FALSE)</f>
        <v>139</v>
      </c>
      <c r="Q21" s="120">
        <v>5</v>
      </c>
      <c r="R21" s="38">
        <v>1</v>
      </c>
      <c r="S21" s="20">
        <f>VLOOKUP($B21,'市町村別（建制順）'!$A$7:$R$48,18,FALSE)</f>
        <v>0</v>
      </c>
    </row>
    <row r="22" spans="1:19" ht="24" customHeight="1" x14ac:dyDescent="0.4">
      <c r="A22" s="270"/>
      <c r="B22" s="86" t="s">
        <v>27</v>
      </c>
      <c r="C22" s="114" t="str">
        <f>VLOOKUP($B22,'市町村別（建制順）'!$A$7:$B$48,2,FALSE)</f>
        <v>90%以上</v>
      </c>
      <c r="D22" s="17">
        <f>VLOOKUP($B22,'市町村別（建制順）'!$A$7:$F$48,3,FALSE)</f>
        <v>2</v>
      </c>
      <c r="E22" s="83">
        <f>VLOOKUP($B22,'市町村別（建制順）'!$A$7:$F$48,4,FALSE)</f>
        <v>1</v>
      </c>
      <c r="F22" s="98">
        <f>VLOOKUP($B22,'市町村別（建制順）'!$A$7:$F$48,5,FALSE)</f>
        <v>0</v>
      </c>
      <c r="G22" s="128">
        <f>VLOOKUP($B22,'市町村別（建制順）'!$A$7:$G$48,6,FALSE)</f>
        <v>0</v>
      </c>
      <c r="H22" s="18">
        <f>VLOOKUP($B22,'市町村別（建制順）'!$A$7:$G$48,7,FALSE)</f>
        <v>0</v>
      </c>
      <c r="I22" s="28">
        <v>100</v>
      </c>
      <c r="J22" s="1">
        <v>100</v>
      </c>
      <c r="K22" s="1">
        <v>100</v>
      </c>
      <c r="L22" s="1">
        <v>100</v>
      </c>
      <c r="M22" s="1">
        <v>0</v>
      </c>
      <c r="N22" s="1">
        <v>100</v>
      </c>
      <c r="O22" s="108">
        <f>VLOOKUP($B22,'市町村別（建制順）'!$A$7:$N$48,14,FALSE)</f>
        <v>100</v>
      </c>
      <c r="P22" s="72">
        <f>VLOOKUP($B22,'市町村別（建制順）'!$A$7:$O$48,15,FALSE)</f>
        <v>92</v>
      </c>
      <c r="Q22" s="120">
        <v>1</v>
      </c>
      <c r="R22" s="38">
        <v>1</v>
      </c>
      <c r="S22" s="20">
        <f>VLOOKUP($B22,'市町村別（建制順）'!$A$7:$R$48,18,FALSE)</f>
        <v>2</v>
      </c>
    </row>
    <row r="23" spans="1:19" ht="24" customHeight="1" x14ac:dyDescent="0.4">
      <c r="A23" s="270"/>
      <c r="B23" s="86" t="s">
        <v>28</v>
      </c>
      <c r="C23" s="114" t="str">
        <f>VLOOKUP($B23,'市町村別（建制順）'!$A$7:$B$48,2,FALSE)</f>
        <v>70%台</v>
      </c>
      <c r="D23" s="17">
        <f>VLOOKUP($B23,'市町村別（建制順）'!$A$7:$F$48,3,FALSE)</f>
        <v>2</v>
      </c>
      <c r="E23" s="83">
        <f>VLOOKUP($B23,'市町村別（建制順）'!$A$7:$F$48,4,FALSE)</f>
        <v>0</v>
      </c>
      <c r="F23" s="98">
        <f>VLOOKUP($B23,'市町村別（建制順）'!$A$7:$F$48,5,FALSE)</f>
        <v>0</v>
      </c>
      <c r="G23" s="128">
        <f>VLOOKUP($B23,'市町村別（建制順）'!$A$7:$G$48,6,FALSE)</f>
        <v>0</v>
      </c>
      <c r="H23" s="18">
        <f>VLOOKUP($B23,'市町村別（建制順）'!$A$7:$G$48,7,FALSE)</f>
        <v>0</v>
      </c>
      <c r="I23" s="28">
        <v>11.5</v>
      </c>
      <c r="J23" s="1">
        <v>34.6</v>
      </c>
      <c r="K23" s="1">
        <v>100</v>
      </c>
      <c r="L23" s="1">
        <v>0</v>
      </c>
      <c r="M23" s="1">
        <v>0</v>
      </c>
      <c r="N23" s="1">
        <v>33.299999999999997</v>
      </c>
      <c r="O23" s="108">
        <f>VLOOKUP($B23,'市町村別（建制順）'!$A$7:$N$48,14,FALSE)</f>
        <v>100</v>
      </c>
      <c r="P23" s="72">
        <f>VLOOKUP($B23,'市町村別（建制順）'!$A$7:$O$48,15,FALSE)</f>
        <v>136</v>
      </c>
      <c r="Q23" s="120">
        <v>1</v>
      </c>
      <c r="R23" s="38">
        <v>1</v>
      </c>
      <c r="S23" s="20">
        <f>VLOOKUP($B23,'市町村別（建制順）'!$A$7:$R$48,18,FALSE)</f>
        <v>1</v>
      </c>
    </row>
    <row r="24" spans="1:19" ht="24" customHeight="1" x14ac:dyDescent="0.4">
      <c r="A24" s="270"/>
      <c r="B24" s="86" t="s">
        <v>29</v>
      </c>
      <c r="C24" s="114" t="str">
        <f>VLOOKUP($B24,'市町村別（建制順）'!$A$7:$B$48,2,FALSE)</f>
        <v>90%以上</v>
      </c>
      <c r="D24" s="17">
        <f>VLOOKUP($B24,'市町村別（建制順）'!$A$7:$F$48,3,FALSE)</f>
        <v>11</v>
      </c>
      <c r="E24" s="83">
        <f>VLOOKUP($B24,'市町村別（建制順）'!$A$7:$F$48,4,FALSE)</f>
        <v>1</v>
      </c>
      <c r="F24" s="98">
        <f>VLOOKUP($B24,'市町村別（建制順）'!$A$7:$F$48,5,FALSE)</f>
        <v>2</v>
      </c>
      <c r="G24" s="128">
        <f>VLOOKUP($B24,'市町村別（建制順）'!$A$7:$G$48,6,FALSE)</f>
        <v>0</v>
      </c>
      <c r="H24" s="18">
        <f>VLOOKUP($B24,'市町村別（建制順）'!$A$7:$G$48,7,FALSE)</f>
        <v>48</v>
      </c>
      <c r="I24" s="28">
        <v>100</v>
      </c>
      <c r="J24" s="1">
        <v>82.9</v>
      </c>
      <c r="K24" s="1">
        <v>100</v>
      </c>
      <c r="L24" s="1">
        <v>0</v>
      </c>
      <c r="M24" s="1">
        <v>0</v>
      </c>
      <c r="N24" s="1">
        <v>100</v>
      </c>
      <c r="O24" s="108">
        <f>VLOOKUP($B24,'市町村別（建制順）'!$A$7:$N$48,14,FALSE)</f>
        <v>100</v>
      </c>
      <c r="P24" s="72">
        <f>VLOOKUP($B24,'市町村別（建制順）'!$A$7:$O$48,15,FALSE)</f>
        <v>308</v>
      </c>
      <c r="Q24" s="120">
        <v>1</v>
      </c>
      <c r="R24" s="38">
        <v>1</v>
      </c>
      <c r="S24" s="20">
        <f>VLOOKUP($B24,'市町村別（建制順）'!$A$7:$R$48,18,FALSE)</f>
        <v>3</v>
      </c>
    </row>
    <row r="25" spans="1:19" ht="24" customHeight="1" x14ac:dyDescent="0.4">
      <c r="A25" s="270"/>
      <c r="B25" s="86" t="s">
        <v>30</v>
      </c>
      <c r="C25" s="114" t="str">
        <f>VLOOKUP($B25,'市町村別（建制順）'!$A$7:$B$48,2,FALSE)</f>
        <v>90%以上</v>
      </c>
      <c r="D25" s="17">
        <f>VLOOKUP($B25,'市町村別（建制順）'!$A$7:$F$48,3,FALSE)</f>
        <v>7</v>
      </c>
      <c r="E25" s="83">
        <f>VLOOKUP($B25,'市町村別（建制順）'!$A$7:$F$48,4,FALSE)</f>
        <v>1</v>
      </c>
      <c r="F25" s="98">
        <f>VLOOKUP($B25,'市町村別（建制順）'!$A$7:$F$48,5,FALSE)</f>
        <v>1</v>
      </c>
      <c r="G25" s="128">
        <f>VLOOKUP($B25,'市町村別（建制順）'!$A$7:$G$48,6,FALSE)</f>
        <v>1</v>
      </c>
      <c r="H25" s="18">
        <f>VLOOKUP($B25,'市町村別（建制順）'!$A$7:$G$48,7,FALSE)</f>
        <v>0</v>
      </c>
      <c r="I25" s="28">
        <v>100</v>
      </c>
      <c r="J25" s="1">
        <v>36.700000000000003</v>
      </c>
      <c r="K25" s="1">
        <v>100</v>
      </c>
      <c r="L25" s="1">
        <v>0</v>
      </c>
      <c r="M25" s="1">
        <v>0</v>
      </c>
      <c r="N25" s="1">
        <v>100</v>
      </c>
      <c r="O25" s="108">
        <f>VLOOKUP($B25,'市町村別（建制順）'!$A$7:$N$48,14,FALSE)</f>
        <v>100</v>
      </c>
      <c r="P25" s="72">
        <f>VLOOKUP($B25,'市町村別（建制順）'!$A$7:$O$48,15,FALSE)</f>
        <v>156</v>
      </c>
      <c r="Q25" s="120">
        <v>1</v>
      </c>
      <c r="R25" s="38">
        <v>1</v>
      </c>
      <c r="S25" s="20">
        <f>VLOOKUP($B25,'市町村別（建制順）'!$A$7:$R$48,18,FALSE)</f>
        <v>1</v>
      </c>
    </row>
    <row r="26" spans="1:19" ht="24" customHeight="1" thickBot="1" x14ac:dyDescent="0.45">
      <c r="A26" s="271"/>
      <c r="B26" s="93" t="s">
        <v>31</v>
      </c>
      <c r="C26" s="141" t="str">
        <f>VLOOKUP($B26,'市町村別（建制順）'!$A$7:$B$48,2,FALSE)</f>
        <v>90%以上</v>
      </c>
      <c r="D26" s="142">
        <f>VLOOKUP($B26,'市町村別（建制順）'!$A$7:$F$48,3,FALSE)</f>
        <v>12</v>
      </c>
      <c r="E26" s="143">
        <f>VLOOKUP($B26,'市町村別（建制順）'!$A$7:$F$48,4,FALSE)</f>
        <v>2</v>
      </c>
      <c r="F26" s="127">
        <f>VLOOKUP($B26,'市町村別（建制順）'!$A$7:$F$48,5,FALSE)</f>
        <v>3</v>
      </c>
      <c r="G26" s="144">
        <f>VLOOKUP($B26,'市町村別（建制順）'!$A$7:$G$48,6,FALSE)</f>
        <v>0</v>
      </c>
      <c r="H26" s="129">
        <f>VLOOKUP($B26,'市町村別（建制順）'!$A$7:$G$48,7,FALSE)</f>
        <v>0</v>
      </c>
      <c r="I26" s="94">
        <v>100</v>
      </c>
      <c r="J26" s="95">
        <v>97.8</v>
      </c>
      <c r="K26" s="95">
        <v>100</v>
      </c>
      <c r="L26" s="95">
        <v>100</v>
      </c>
      <c r="M26" s="95">
        <v>0</v>
      </c>
      <c r="N26" s="95">
        <v>0</v>
      </c>
      <c r="O26" s="112">
        <f>VLOOKUP($B26,'市町村別（建制順）'!$A$7:$N$48,14,FALSE)</f>
        <v>100</v>
      </c>
      <c r="P26" s="149">
        <f>VLOOKUP($B26,'市町村別（建制順）'!$A$7:$O$48,15,FALSE)</f>
        <v>160</v>
      </c>
      <c r="Q26" s="123">
        <v>2</v>
      </c>
      <c r="R26" s="96">
        <v>1</v>
      </c>
      <c r="S26" s="145">
        <f>VLOOKUP($B26,'市町村別（建制順）'!$A$7:$R$48,18,FALSE)</f>
        <v>0</v>
      </c>
    </row>
    <row r="27" spans="1:19" ht="24" customHeight="1" x14ac:dyDescent="0.4">
      <c r="A27" s="269" t="s">
        <v>115</v>
      </c>
      <c r="B27" s="85" t="s">
        <v>4</v>
      </c>
      <c r="C27" s="101" t="str">
        <f>VLOOKUP($B27,'市町村別（建制順）'!$A$7:$B$48,2,FALSE)</f>
        <v>70%未満</v>
      </c>
      <c r="D27" s="17">
        <f>VLOOKUP($B27,'市町村別（建制順）'!$A$7:$F$48,3,FALSE)</f>
        <v>34</v>
      </c>
      <c r="E27" s="83">
        <f>VLOOKUP($B27,'市町村別（建制順）'!$A$7:$F$48,4,FALSE)</f>
        <v>12</v>
      </c>
      <c r="F27" s="98">
        <f>VLOOKUP($B27,'市町村別（建制順）'!$A$7:$F$48,5,FALSE)</f>
        <v>1</v>
      </c>
      <c r="G27" s="128">
        <f>VLOOKUP($B27,'市町村別（建制順）'!$A$7:$G$48,6,FALSE)</f>
        <v>0</v>
      </c>
      <c r="H27" s="18">
        <f>VLOOKUP($B27,'市町村別（建制順）'!$A$7:$G$48,7,FALSE)</f>
        <v>37</v>
      </c>
      <c r="I27" s="27">
        <v>100</v>
      </c>
      <c r="J27" s="19">
        <v>100</v>
      </c>
      <c r="K27" s="19">
        <v>100</v>
      </c>
      <c r="L27" s="19">
        <v>52.6</v>
      </c>
      <c r="M27" s="19">
        <v>15.8</v>
      </c>
      <c r="N27" s="19">
        <v>100</v>
      </c>
      <c r="O27" s="108">
        <f>VLOOKUP($B27,'市町村別（建制順）'!$A$7:$N$48,14,FALSE)</f>
        <v>70.11</v>
      </c>
      <c r="P27" s="117">
        <f>VLOOKUP($B27,'市町村別（建制順）'!$A$7:$O$48,15,FALSE)</f>
        <v>446</v>
      </c>
      <c r="Q27" s="119">
        <v>4</v>
      </c>
      <c r="R27" s="37">
        <v>6</v>
      </c>
      <c r="S27" s="20">
        <f>VLOOKUP($B27,'市町村別（建制順）'!$A$7:$R$48,18,FALSE)</f>
        <v>56</v>
      </c>
    </row>
    <row r="28" spans="1:19" ht="24" customHeight="1" x14ac:dyDescent="0.4">
      <c r="A28" s="270"/>
      <c r="B28" s="86" t="s">
        <v>6</v>
      </c>
      <c r="C28" s="101" t="str">
        <f>VLOOKUP($B28,'市町村別（建制順）'!$A$7:$B$48,2,FALSE)</f>
        <v>80%台</v>
      </c>
      <c r="D28" s="17">
        <f>VLOOKUP($B28,'市町村別（建制順）'!$A$7:$F$48,3,FALSE)</f>
        <v>9</v>
      </c>
      <c r="E28" s="83">
        <f>VLOOKUP($B28,'市町村別（建制順）'!$A$7:$F$48,4,FALSE)</f>
        <v>1</v>
      </c>
      <c r="F28" s="98">
        <f>VLOOKUP($B28,'市町村別（建制順）'!$A$7:$F$48,5,FALSE)</f>
        <v>1</v>
      </c>
      <c r="G28" s="128">
        <f>VLOOKUP($B28,'市町村別（建制順）'!$A$7:$G$48,6,FALSE)</f>
        <v>0</v>
      </c>
      <c r="H28" s="18">
        <f>VLOOKUP($B28,'市町村別（建制順）'!$A$7:$G$48,7,FALSE)</f>
        <v>7</v>
      </c>
      <c r="I28" s="28">
        <v>100</v>
      </c>
      <c r="J28" s="1">
        <v>55.9</v>
      </c>
      <c r="K28" s="1">
        <v>0</v>
      </c>
      <c r="L28" s="1">
        <v>0</v>
      </c>
      <c r="M28" s="1">
        <v>100</v>
      </c>
      <c r="N28" s="1">
        <v>0</v>
      </c>
      <c r="O28" s="108">
        <f>VLOOKUP($B28,'市町村別（建制順）'!$A$7:$N$48,14,FALSE)</f>
        <v>84.73</v>
      </c>
      <c r="P28" s="117">
        <f>VLOOKUP($B28,'市町村別（建制順）'!$A$7:$O$48,15,FALSE)</f>
        <v>0</v>
      </c>
      <c r="Q28" s="120">
        <v>2</v>
      </c>
      <c r="R28" s="38">
        <v>0</v>
      </c>
      <c r="S28" s="20">
        <f>VLOOKUP($B28,'市町村別（建制順）'!$A$7:$R$48,18,FALSE)</f>
        <v>22</v>
      </c>
    </row>
    <row r="29" spans="1:19" ht="24" customHeight="1" x14ac:dyDescent="0.4">
      <c r="A29" s="270"/>
      <c r="B29" s="86" t="s">
        <v>10</v>
      </c>
      <c r="C29" s="101" t="str">
        <f>VLOOKUP($B29,'市町村別（建制順）'!$A$7:$B$48,2,FALSE)</f>
        <v>70%未満</v>
      </c>
      <c r="D29" s="17">
        <f>VLOOKUP($B29,'市町村別（建制順）'!$A$7:$F$48,3,FALSE)</f>
        <v>20</v>
      </c>
      <c r="E29" s="83">
        <f>VLOOKUP($B29,'市町村別（建制順）'!$A$7:$F$48,4,FALSE)</f>
        <v>8</v>
      </c>
      <c r="F29" s="98">
        <f>VLOOKUP($B29,'市町村別（建制順）'!$A$7:$F$48,5,FALSE)</f>
        <v>3</v>
      </c>
      <c r="G29" s="128">
        <f>VLOOKUP($B29,'市町村別（建制順）'!$A$7:$G$48,6,FALSE)</f>
        <v>0</v>
      </c>
      <c r="H29" s="18">
        <f>VLOOKUP($B29,'市町村別（建制順）'!$A$7:$G$48,7,FALSE)</f>
        <v>3</v>
      </c>
      <c r="I29" s="28">
        <v>0</v>
      </c>
      <c r="J29" s="1">
        <v>0</v>
      </c>
      <c r="K29" s="1">
        <v>0</v>
      </c>
      <c r="L29" s="1">
        <v>0</v>
      </c>
      <c r="M29" s="1">
        <v>44.4</v>
      </c>
      <c r="N29" s="1">
        <v>100</v>
      </c>
      <c r="O29" s="108">
        <f>VLOOKUP($B29,'市町村別（建制順）'!$A$7:$N$48,14,FALSE)</f>
        <v>49.42</v>
      </c>
      <c r="P29" s="117">
        <f>VLOOKUP($B29,'市町村別（建制順）'!$A$7:$O$48,15,FALSE)</f>
        <v>0</v>
      </c>
      <c r="Q29" s="120">
        <v>0</v>
      </c>
      <c r="R29" s="38">
        <v>0</v>
      </c>
      <c r="S29" s="20">
        <f>VLOOKUP($B29,'市町村別（建制順）'!$A$7:$R$48,18,FALSE)</f>
        <v>46</v>
      </c>
    </row>
    <row r="30" spans="1:19" ht="24" customHeight="1" x14ac:dyDescent="0.4">
      <c r="A30" s="270"/>
      <c r="B30" s="86" t="s">
        <v>13</v>
      </c>
      <c r="C30" s="101" t="str">
        <f>VLOOKUP($B30,'市町村別（建制順）'!$A$7:$B$48,2,FALSE)</f>
        <v>70%未満</v>
      </c>
      <c r="D30" s="17">
        <f>VLOOKUP($B30,'市町村別（建制順）'!$A$7:$F$48,3,FALSE)</f>
        <v>32</v>
      </c>
      <c r="E30" s="83">
        <f>VLOOKUP($B30,'市町村別（建制順）'!$A$7:$F$48,4,FALSE)</f>
        <v>11</v>
      </c>
      <c r="F30" s="98">
        <f>VLOOKUP($B30,'市町村別（建制順）'!$A$7:$F$48,5,FALSE)</f>
        <v>4</v>
      </c>
      <c r="G30" s="128">
        <f>VLOOKUP($B30,'市町村別（建制順）'!$A$7:$G$48,6,FALSE)</f>
        <v>0</v>
      </c>
      <c r="H30" s="18">
        <f>VLOOKUP($B30,'市町村別（建制順）'!$A$7:$G$48,7,FALSE)</f>
        <v>0</v>
      </c>
      <c r="I30" s="28">
        <v>75.8</v>
      </c>
      <c r="J30" s="1">
        <v>72.7</v>
      </c>
      <c r="K30" s="1">
        <v>45.5</v>
      </c>
      <c r="L30" s="1">
        <v>9.1</v>
      </c>
      <c r="M30" s="1">
        <v>18.2</v>
      </c>
      <c r="N30" s="1">
        <v>100</v>
      </c>
      <c r="O30" s="108">
        <f>VLOOKUP($B30,'市町村別（建制順）'!$A$7:$N$48,14,FALSE)</f>
        <v>48.86</v>
      </c>
      <c r="P30" s="117">
        <f>VLOOKUP($B30,'市町村別（建制順）'!$A$7:$O$48,15,FALSE)</f>
        <v>0</v>
      </c>
      <c r="Q30" s="120">
        <v>3</v>
      </c>
      <c r="R30" s="38">
        <v>3</v>
      </c>
      <c r="S30" s="20">
        <f>VLOOKUP($B30,'市町村別（建制順）'!$A$7:$R$48,18,FALSE)</f>
        <v>68</v>
      </c>
    </row>
    <row r="31" spans="1:19" ht="24" customHeight="1" x14ac:dyDescent="0.4">
      <c r="A31" s="270"/>
      <c r="B31" s="86" t="s">
        <v>18</v>
      </c>
      <c r="C31" s="101" t="str">
        <f>VLOOKUP($B31,'市町村別（建制順）'!$A$7:$B$48,2,FALSE)</f>
        <v>80%台</v>
      </c>
      <c r="D31" s="17">
        <f>VLOOKUP($B31,'市町村別（建制順）'!$A$7:$F$48,3,FALSE)</f>
        <v>30</v>
      </c>
      <c r="E31" s="83">
        <f>VLOOKUP($B31,'市町村別（建制順）'!$A$7:$F$48,4,FALSE)</f>
        <v>7</v>
      </c>
      <c r="F31" s="98">
        <f>VLOOKUP($B31,'市町村別（建制順）'!$A$7:$F$48,5,FALSE)</f>
        <v>10</v>
      </c>
      <c r="G31" s="128">
        <f>VLOOKUP($B31,'市町村別（建制順）'!$A$7:$G$48,6,FALSE)</f>
        <v>0</v>
      </c>
      <c r="H31" s="18">
        <f>VLOOKUP($B31,'市町村別（建制順）'!$A$7:$G$48,7,FALSE)</f>
        <v>163</v>
      </c>
      <c r="I31" s="28">
        <v>100</v>
      </c>
      <c r="J31" s="1">
        <v>79.400000000000006</v>
      </c>
      <c r="K31" s="1">
        <v>13.6</v>
      </c>
      <c r="L31" s="1">
        <v>9.1</v>
      </c>
      <c r="M31" s="1">
        <v>13.6</v>
      </c>
      <c r="N31" s="1">
        <v>100</v>
      </c>
      <c r="O31" s="108">
        <f>VLOOKUP($B31,'市町村別（建制順）'!$A$7:$N$48,14,FALSE)</f>
        <v>97.31</v>
      </c>
      <c r="P31" s="117">
        <f>VLOOKUP($B31,'市町村別（建制順）'!$A$7:$O$48,15,FALSE)</f>
        <v>3774</v>
      </c>
      <c r="Q31" s="120">
        <v>7</v>
      </c>
      <c r="R31" s="38">
        <v>2</v>
      </c>
      <c r="S31" s="20">
        <f>VLOOKUP($B31,'市町村別（建制順）'!$A$7:$R$48,18,FALSE)</f>
        <v>5</v>
      </c>
    </row>
    <row r="32" spans="1:19" ht="24" customHeight="1" x14ac:dyDescent="0.4">
      <c r="A32" s="270"/>
      <c r="B32" s="86" t="s">
        <v>33</v>
      </c>
      <c r="C32" s="101" t="str">
        <f>VLOOKUP($B32,'市町村別（建制順）'!$A$7:$B$48,2,FALSE)</f>
        <v>70%未満</v>
      </c>
      <c r="D32" s="17">
        <f>VLOOKUP($B32,'市町村別（建制順）'!$A$7:$F$48,3,FALSE)</f>
        <v>4</v>
      </c>
      <c r="E32" s="83">
        <f>VLOOKUP($B32,'市町村別（建制順）'!$A$7:$F$48,4,FALSE)</f>
        <v>3</v>
      </c>
      <c r="F32" s="98">
        <f>VLOOKUP($B32,'市町村別（建制順）'!$A$7:$F$48,5,FALSE)</f>
        <v>0</v>
      </c>
      <c r="G32" s="128">
        <f>VLOOKUP($B32,'市町村別（建制順）'!$A$7:$G$48,6,FALSE)</f>
        <v>0</v>
      </c>
      <c r="H32" s="18">
        <f>VLOOKUP($B32,'市町村別（建制順）'!$A$7:$G$48,7,FALSE)</f>
        <v>0</v>
      </c>
      <c r="I32" s="28">
        <v>100</v>
      </c>
      <c r="J32" s="1">
        <v>100</v>
      </c>
      <c r="K32" s="1">
        <v>100</v>
      </c>
      <c r="L32" s="1">
        <v>100</v>
      </c>
      <c r="M32" s="1">
        <v>0</v>
      </c>
      <c r="N32" s="1">
        <v>100</v>
      </c>
      <c r="O32" s="108">
        <f>VLOOKUP($B32,'市町村別（建制順）'!$A$7:$N$48,14,FALSE)</f>
        <v>100</v>
      </c>
      <c r="P32" s="117">
        <f>VLOOKUP($B32,'市町村別（建制順）'!$A$7:$O$48,15,FALSE)</f>
        <v>0</v>
      </c>
      <c r="Q32" s="120">
        <v>0</v>
      </c>
      <c r="R32" s="38">
        <v>1</v>
      </c>
      <c r="S32" s="20">
        <f>VLOOKUP($B32,'市町村別（建制順）'!$A$7:$R$48,18,FALSE)</f>
        <v>11</v>
      </c>
    </row>
    <row r="33" spans="1:19" ht="24" customHeight="1" x14ac:dyDescent="0.4">
      <c r="A33" s="270"/>
      <c r="B33" s="86" t="s">
        <v>34</v>
      </c>
      <c r="C33" s="101" t="str">
        <f>VLOOKUP($B33,'市町村別（建制順）'!$A$7:$B$48,2,FALSE)</f>
        <v>70%台</v>
      </c>
      <c r="D33" s="17">
        <f>VLOOKUP($B33,'市町村別（建制順）'!$A$7:$F$48,3,FALSE)</f>
        <v>1</v>
      </c>
      <c r="E33" s="83">
        <f>VLOOKUP($B33,'市町村別（建制順）'!$A$7:$F$48,4,FALSE)</f>
        <v>0</v>
      </c>
      <c r="F33" s="98">
        <f>VLOOKUP($B33,'市町村別（建制順）'!$A$7:$F$48,5,FALSE)</f>
        <v>0</v>
      </c>
      <c r="G33" s="128">
        <f>VLOOKUP($B33,'市町村別（建制順）'!$A$7:$G$48,6,FALSE)</f>
        <v>0</v>
      </c>
      <c r="H33" s="18">
        <f>VLOOKUP($B33,'市町村別（建制順）'!$A$7:$G$48,7,FALSE)</f>
        <v>0</v>
      </c>
      <c r="I33" s="28">
        <v>100</v>
      </c>
      <c r="J33" s="1">
        <v>39.1</v>
      </c>
      <c r="K33" s="1">
        <v>100</v>
      </c>
      <c r="L33" s="1">
        <v>100</v>
      </c>
      <c r="M33" s="1">
        <v>0</v>
      </c>
      <c r="N33" s="1">
        <v>100</v>
      </c>
      <c r="O33" s="108">
        <f>VLOOKUP($B33,'市町村別（建制順）'!$A$7:$N$48,14,FALSE)</f>
        <v>100</v>
      </c>
      <c r="P33" s="117">
        <f>VLOOKUP($B33,'市町村別（建制順）'!$A$7:$O$48,15,FALSE)</f>
        <v>0</v>
      </c>
      <c r="Q33" s="120">
        <v>1</v>
      </c>
      <c r="R33" s="38">
        <v>0</v>
      </c>
      <c r="S33" s="20">
        <f>VLOOKUP($B33,'市町村別（建制順）'!$A$7:$R$48,18,FALSE)</f>
        <v>1</v>
      </c>
    </row>
    <row r="34" spans="1:19" ht="24" customHeight="1" x14ac:dyDescent="0.4">
      <c r="A34" s="270"/>
      <c r="B34" s="86" t="s">
        <v>35</v>
      </c>
      <c r="C34" s="101" t="str">
        <f>VLOOKUP($B34,'市町村別（建制順）'!$A$7:$B$48,2,FALSE)</f>
        <v>70%台</v>
      </c>
      <c r="D34" s="17">
        <f>VLOOKUP($B34,'市町村別（建制順）'!$A$7:$F$48,3,FALSE)</f>
        <v>2</v>
      </c>
      <c r="E34" s="83">
        <f>VLOOKUP($B34,'市町村別（建制順）'!$A$7:$F$48,4,FALSE)</f>
        <v>2</v>
      </c>
      <c r="F34" s="98">
        <f>VLOOKUP($B34,'市町村別（建制順）'!$A$7:$F$48,5,FALSE)</f>
        <v>0</v>
      </c>
      <c r="G34" s="128">
        <f>VLOOKUP($B34,'市町村別（建制順）'!$A$7:$G$48,6,FALSE)</f>
        <v>0</v>
      </c>
      <c r="H34" s="18">
        <f>VLOOKUP($B34,'市町村別（建制順）'!$A$7:$G$48,7,FALSE)</f>
        <v>0</v>
      </c>
      <c r="I34" s="28">
        <v>100</v>
      </c>
      <c r="J34" s="1">
        <v>100</v>
      </c>
      <c r="K34" s="1">
        <v>100</v>
      </c>
      <c r="L34" s="1">
        <v>100</v>
      </c>
      <c r="M34" s="1">
        <v>0</v>
      </c>
      <c r="N34" s="1">
        <v>100</v>
      </c>
      <c r="O34" s="108">
        <f>VLOOKUP($B34,'市町村別（建制順）'!$A$7:$N$48,14,FALSE)</f>
        <v>78.13</v>
      </c>
      <c r="P34" s="117">
        <f>VLOOKUP($B34,'市町村別（建制順）'!$A$7:$O$48,15,FALSE)</f>
        <v>0</v>
      </c>
      <c r="Q34" s="120">
        <v>0</v>
      </c>
      <c r="R34" s="38">
        <v>1</v>
      </c>
      <c r="S34" s="20">
        <f>VLOOKUP($B34,'市町村別（建制順）'!$A$7:$R$48,18,FALSE)</f>
        <v>0</v>
      </c>
    </row>
    <row r="35" spans="1:19" ht="24" customHeight="1" x14ac:dyDescent="0.4">
      <c r="A35" s="270"/>
      <c r="B35" s="86" t="s">
        <v>36</v>
      </c>
      <c r="C35" s="101" t="str">
        <f>VLOOKUP($B35,'市町村別（建制順）'!$A$7:$B$48,2,FALSE)</f>
        <v>未把握</v>
      </c>
      <c r="D35" s="17">
        <f>VLOOKUP($B35,'市町村別（建制順）'!$A$7:$F$48,3,FALSE)</f>
        <v>1</v>
      </c>
      <c r="E35" s="83">
        <f>VLOOKUP($B35,'市町村別（建制順）'!$A$7:$F$48,4,FALSE)</f>
        <v>0</v>
      </c>
      <c r="F35" s="98">
        <f>VLOOKUP($B35,'市町村別（建制順）'!$A$7:$F$48,5,FALSE)</f>
        <v>1</v>
      </c>
      <c r="G35" s="128">
        <f>VLOOKUP($B35,'市町村別（建制順）'!$A$7:$G$48,6,FALSE)</f>
        <v>0</v>
      </c>
      <c r="H35" s="18">
        <f>VLOOKUP($B35,'市町村別（建制順）'!$A$7:$G$48,7,FALSE)</f>
        <v>5</v>
      </c>
      <c r="I35" s="28">
        <v>100</v>
      </c>
      <c r="J35" s="1">
        <v>43.8</v>
      </c>
      <c r="K35" s="1">
        <v>100</v>
      </c>
      <c r="L35" s="1">
        <v>100</v>
      </c>
      <c r="M35" s="1">
        <v>0</v>
      </c>
      <c r="N35" s="1">
        <v>100</v>
      </c>
      <c r="O35" s="108">
        <f>VLOOKUP($B35,'市町村別（建制順）'!$A$7:$N$48,14,FALSE)</f>
        <v>49.12</v>
      </c>
      <c r="P35" s="117">
        <f>VLOOKUP($B35,'市町村別（建制順）'!$A$7:$O$48,15,FALSE)</f>
        <v>92</v>
      </c>
      <c r="Q35" s="120">
        <v>1</v>
      </c>
      <c r="R35" s="38">
        <v>0</v>
      </c>
      <c r="S35" s="20">
        <f>VLOOKUP($B35,'市町村別（建制順）'!$A$7:$R$48,18,FALSE)</f>
        <v>1</v>
      </c>
    </row>
    <row r="36" spans="1:19" ht="24" customHeight="1" x14ac:dyDescent="0.4">
      <c r="A36" s="270"/>
      <c r="B36" s="86" t="s">
        <v>37</v>
      </c>
      <c r="C36" s="101" t="str">
        <f>VLOOKUP($B36,'市町村別（建制順）'!$A$7:$B$48,2,FALSE)</f>
        <v>70%台</v>
      </c>
      <c r="D36" s="17">
        <f>VLOOKUP($B36,'市町村別（建制順）'!$A$7:$F$48,3,FALSE)</f>
        <v>2</v>
      </c>
      <c r="E36" s="83">
        <f>VLOOKUP($B36,'市町村別（建制順）'!$A$7:$F$48,4,FALSE)</f>
        <v>2</v>
      </c>
      <c r="F36" s="98">
        <f>VLOOKUP($B36,'市町村別（建制順）'!$A$7:$F$48,5,FALSE)</f>
        <v>0</v>
      </c>
      <c r="G36" s="128">
        <f>VLOOKUP($B36,'市町村別（建制順）'!$A$7:$G$48,6,FALSE)</f>
        <v>0</v>
      </c>
      <c r="H36" s="18">
        <f>VLOOKUP($B36,'市町村別（建制順）'!$A$7:$G$48,7,FALSE)</f>
        <v>17</v>
      </c>
      <c r="I36" s="28">
        <v>100</v>
      </c>
      <c r="J36" s="1">
        <v>100</v>
      </c>
      <c r="K36" s="1">
        <v>60</v>
      </c>
      <c r="L36" s="1">
        <v>100</v>
      </c>
      <c r="M36" s="1">
        <v>0</v>
      </c>
      <c r="N36" s="1">
        <v>100</v>
      </c>
      <c r="O36" s="108">
        <f>VLOOKUP($B36,'市町村別（建制順）'!$A$7:$N$48,14,FALSE)</f>
        <v>100</v>
      </c>
      <c r="P36" s="117">
        <f>VLOOKUP($B36,'市町村別（建制順）'!$A$7:$O$48,15,FALSE)</f>
        <v>68</v>
      </c>
      <c r="Q36" s="120">
        <v>0</v>
      </c>
      <c r="R36" s="38">
        <v>1</v>
      </c>
      <c r="S36" s="20">
        <f>VLOOKUP($B36,'市町村別（建制順）'!$A$7:$R$48,18,FALSE)</f>
        <v>13</v>
      </c>
    </row>
    <row r="37" spans="1:19" ht="24" customHeight="1" x14ac:dyDescent="0.4">
      <c r="A37" s="270"/>
      <c r="B37" s="86" t="s">
        <v>38</v>
      </c>
      <c r="C37" s="101" t="str">
        <f>VLOOKUP($B37,'市町村別（建制順）'!$A$7:$B$48,2,FALSE)</f>
        <v>80%台</v>
      </c>
      <c r="D37" s="17">
        <f>VLOOKUP($B37,'市町村別（建制順）'!$A$7:$F$48,3,FALSE)</f>
        <v>4</v>
      </c>
      <c r="E37" s="83">
        <f>VLOOKUP($B37,'市町村別（建制順）'!$A$7:$F$48,4,FALSE)</f>
        <v>0</v>
      </c>
      <c r="F37" s="98">
        <f>VLOOKUP($B37,'市町村別（建制順）'!$A$7:$F$48,5,FALSE)</f>
        <v>2</v>
      </c>
      <c r="G37" s="128">
        <f>VLOOKUP($B37,'市町村別（建制順）'!$A$7:$G$48,6,FALSE)</f>
        <v>0</v>
      </c>
      <c r="H37" s="18">
        <f>VLOOKUP($B37,'市町村別（建制順）'!$A$7:$G$48,7,FALSE)</f>
        <v>34</v>
      </c>
      <c r="I37" s="28">
        <v>0</v>
      </c>
      <c r="J37" s="1">
        <v>78.5</v>
      </c>
      <c r="K37" s="1">
        <v>0</v>
      </c>
      <c r="L37" s="1">
        <v>20</v>
      </c>
      <c r="M37" s="1">
        <v>0</v>
      </c>
      <c r="N37" s="1">
        <v>100</v>
      </c>
      <c r="O37" s="108">
        <f>VLOOKUP($B37,'市町村別（建制順）'!$A$7:$N$48,14,FALSE)</f>
        <v>100</v>
      </c>
      <c r="P37" s="117">
        <f>VLOOKUP($B37,'市町村別（建制順）'!$A$7:$O$48,15,FALSE)</f>
        <v>1300</v>
      </c>
      <c r="Q37" s="120">
        <v>0</v>
      </c>
      <c r="R37" s="38">
        <v>1</v>
      </c>
      <c r="S37" s="20">
        <f>VLOOKUP($B37,'市町村別（建制順）'!$A$7:$R$48,18,FALSE)</f>
        <v>1</v>
      </c>
    </row>
    <row r="38" spans="1:19" ht="24" customHeight="1" x14ac:dyDescent="0.4">
      <c r="A38" s="270"/>
      <c r="B38" s="86" t="s">
        <v>39</v>
      </c>
      <c r="C38" s="101" t="str">
        <f>VLOOKUP($B38,'市町村別（建制順）'!$A$7:$B$48,2,FALSE)</f>
        <v>90%以上</v>
      </c>
      <c r="D38" s="17">
        <f>VLOOKUP($B38,'市町村別（建制順）'!$A$7:$F$48,3,FALSE)</f>
        <v>3</v>
      </c>
      <c r="E38" s="83">
        <f>VLOOKUP($B38,'市町村別（建制順）'!$A$7:$F$48,4,FALSE)</f>
        <v>0</v>
      </c>
      <c r="F38" s="98">
        <f>VLOOKUP($B38,'市町村別（建制順）'!$A$7:$F$48,5,FALSE)</f>
        <v>0</v>
      </c>
      <c r="G38" s="128">
        <f>VLOOKUP($B38,'市町村別（建制順）'!$A$7:$G$48,6,FALSE)</f>
        <v>0</v>
      </c>
      <c r="H38" s="18">
        <f>VLOOKUP($B38,'市町村別（建制順）'!$A$7:$G$48,7,FALSE)</f>
        <v>18</v>
      </c>
      <c r="I38" s="28">
        <v>100</v>
      </c>
      <c r="J38" s="1">
        <v>100</v>
      </c>
      <c r="K38" s="1">
        <v>0</v>
      </c>
      <c r="L38" s="1">
        <v>100</v>
      </c>
      <c r="M38" s="1">
        <v>100</v>
      </c>
      <c r="N38" s="1">
        <v>100</v>
      </c>
      <c r="O38" s="108">
        <f>VLOOKUP($B38,'市町村別（建制順）'!$A$7:$N$48,14,FALSE)</f>
        <v>100</v>
      </c>
      <c r="P38" s="117">
        <f>VLOOKUP($B38,'市町村別（建制順）'!$A$7:$O$48,15,FALSE)</f>
        <v>33</v>
      </c>
      <c r="Q38" s="120">
        <v>0</v>
      </c>
      <c r="R38" s="38">
        <v>1</v>
      </c>
      <c r="S38" s="20">
        <f>VLOOKUP($B38,'市町村別（建制順）'!$A$7:$R$48,18,FALSE)</f>
        <v>3</v>
      </c>
    </row>
    <row r="39" spans="1:19" ht="24" customHeight="1" thickBot="1" x14ac:dyDescent="0.45">
      <c r="A39" s="281"/>
      <c r="B39" s="97" t="s">
        <v>40</v>
      </c>
      <c r="C39" s="130" t="str">
        <f>VLOOKUP($B39,'市町村別（建制順）'!$A$7:$B$48,2,FALSE)</f>
        <v>70%未満</v>
      </c>
      <c r="D39" s="131">
        <f>VLOOKUP($B39,'市町村別（建制順）'!$A$7:$F$48,3,FALSE)</f>
        <v>7</v>
      </c>
      <c r="E39" s="132">
        <f>VLOOKUP($B39,'市町村別（建制順）'!$A$7:$F$48,4,FALSE)</f>
        <v>1</v>
      </c>
      <c r="F39" s="133">
        <f>VLOOKUP($B39,'市町村別（建制順）'!$A$7:$F$48,5,FALSE)</f>
        <v>2</v>
      </c>
      <c r="G39" s="134">
        <f>VLOOKUP($B39,'市町村別（建制順）'!$A$7:$G$48,6,FALSE)</f>
        <v>0</v>
      </c>
      <c r="H39" s="135">
        <f>VLOOKUP($B39,'市町村別（建制順）'!$A$7:$G$48,7,FALSE)</f>
        <v>2</v>
      </c>
      <c r="I39" s="29">
        <v>0</v>
      </c>
      <c r="J39" s="14">
        <v>75</v>
      </c>
      <c r="K39" s="14">
        <v>100</v>
      </c>
      <c r="L39" s="14">
        <v>0</v>
      </c>
      <c r="M39" s="14">
        <v>33.299999999999997</v>
      </c>
      <c r="N39" s="14">
        <v>0</v>
      </c>
      <c r="O39" s="110">
        <f>VLOOKUP($B39,'市町村別（建制順）'!$A$7:$N$48,14,FALSE)</f>
        <v>100</v>
      </c>
      <c r="P39" s="147">
        <f>VLOOKUP($B39,'市町村別（建制順）'!$A$7:$O$48,15,FALSE)</f>
        <v>87</v>
      </c>
      <c r="Q39" s="121">
        <v>0</v>
      </c>
      <c r="R39" s="39">
        <v>1</v>
      </c>
      <c r="S39" s="136">
        <f>VLOOKUP($B39,'市町村別（建制順）'!$A$7:$R$48,18,FALSE)</f>
        <v>3</v>
      </c>
    </row>
    <row r="40" spans="1:19" ht="24" customHeight="1" x14ac:dyDescent="0.4">
      <c r="A40" s="282" t="s">
        <v>116</v>
      </c>
      <c r="B40" s="90" t="s">
        <v>3</v>
      </c>
      <c r="C40" s="115" t="str">
        <f>VLOOKUP($B40,'市町村別（建制順）'!$A$7:$B$48,2,FALSE)</f>
        <v>70%未満</v>
      </c>
      <c r="D40" s="113">
        <f>VLOOKUP($B40,'市町村別（建制順）'!$A$7:$F$48,3,FALSE)</f>
        <v>36</v>
      </c>
      <c r="E40" s="137">
        <f>VLOOKUP($B40,'市町村別（建制順）'!$A$7:$F$48,4,FALSE)</f>
        <v>12</v>
      </c>
      <c r="F40" s="138">
        <f>VLOOKUP($B40,'市町村別（建制順）'!$A$7:$F$48,5,FALSE)</f>
        <v>2</v>
      </c>
      <c r="G40" s="139">
        <f>VLOOKUP($B40,'市町村別（建制順）'!$A$7:$G$48,6,FALSE)</f>
        <v>0</v>
      </c>
      <c r="H40" s="140">
        <v>1</v>
      </c>
      <c r="I40" s="91">
        <v>4.2</v>
      </c>
      <c r="J40" s="92">
        <v>76.7</v>
      </c>
      <c r="K40" s="92">
        <v>30.8</v>
      </c>
      <c r="L40" s="92">
        <v>0</v>
      </c>
      <c r="M40" s="92">
        <v>100</v>
      </c>
      <c r="N40" s="92">
        <v>100</v>
      </c>
      <c r="O40" s="111">
        <f>VLOOKUP($B40,'市町村別（建制順）'!$A$7:$N$48,14,FALSE)</f>
        <v>100</v>
      </c>
      <c r="P40" s="148">
        <f>VLOOKUP($B40,'市町村別（建制順）'!$A$7:$O$48,15,FALSE)</f>
        <v>18</v>
      </c>
      <c r="Q40" s="122">
        <v>12</v>
      </c>
      <c r="R40" s="116">
        <v>1</v>
      </c>
      <c r="S40" s="12">
        <f>VLOOKUP($B40,'市町村別（建制順）'!$A$7:$R$48,18,FALSE)</f>
        <v>3</v>
      </c>
    </row>
    <row r="41" spans="1:19" ht="24" customHeight="1" x14ac:dyDescent="0.4">
      <c r="A41" s="270"/>
      <c r="B41" s="86" t="s">
        <v>5</v>
      </c>
      <c r="C41" s="114" t="str">
        <f>VLOOKUP($B41,'市町村別（建制順）'!$A$7:$B$48,2,FALSE)</f>
        <v>70%台</v>
      </c>
      <c r="D41" s="17">
        <f>VLOOKUP($B41,'市町村別（建制順）'!$A$7:$F$48,3,FALSE)</f>
        <v>34</v>
      </c>
      <c r="E41" s="83">
        <f>VLOOKUP($B41,'市町村別（建制順）'!$A$7:$F$48,4,FALSE)</f>
        <v>11</v>
      </c>
      <c r="F41" s="98">
        <f>VLOOKUP($B41,'市町村別（建制順）'!$A$7:$F$48,5,FALSE)</f>
        <v>4</v>
      </c>
      <c r="G41" s="128">
        <f>VLOOKUP($B41,'市町村別（建制順）'!$A$7:$G$48,6,FALSE)</f>
        <v>1</v>
      </c>
      <c r="H41" s="18">
        <f>VLOOKUP($B41,'市町村別（建制順）'!$A$7:$G$48,7,FALSE)</f>
        <v>132</v>
      </c>
      <c r="I41" s="28">
        <v>100</v>
      </c>
      <c r="J41" s="1">
        <v>100</v>
      </c>
      <c r="K41" s="1">
        <v>21.1</v>
      </c>
      <c r="L41" s="1">
        <v>5.3</v>
      </c>
      <c r="M41" s="1">
        <v>10.5</v>
      </c>
      <c r="N41" s="1">
        <v>100</v>
      </c>
      <c r="O41" s="108">
        <f>VLOOKUP($B41,'市町村別（建制順）'!$A$7:$N$48,14,FALSE)</f>
        <v>93.97</v>
      </c>
      <c r="P41" s="72">
        <f>VLOOKUP($B41,'市町村別（建制順）'!$A$7:$O$48,15,FALSE)</f>
        <v>263</v>
      </c>
      <c r="Q41" s="120">
        <v>1</v>
      </c>
      <c r="R41" s="38">
        <v>4</v>
      </c>
      <c r="S41" s="20">
        <f>VLOOKUP($B41,'市町村別（建制順）'!$A$7:$R$48,18,FALSE)</f>
        <v>1</v>
      </c>
    </row>
    <row r="42" spans="1:19" ht="24" customHeight="1" x14ac:dyDescent="0.4">
      <c r="A42" s="270"/>
      <c r="B42" s="86" t="s">
        <v>7</v>
      </c>
      <c r="C42" s="114" t="str">
        <f>VLOOKUP($B42,'市町村別（建制順）'!$A$7:$B$48,2,FALSE)</f>
        <v>70%未満</v>
      </c>
      <c r="D42" s="17">
        <f>VLOOKUP($B42,'市町村別（建制順）'!$A$7:$F$48,3,FALSE)</f>
        <v>12</v>
      </c>
      <c r="E42" s="83">
        <f>VLOOKUP($B42,'市町村別（建制順）'!$A$7:$F$48,4,FALSE)</f>
        <v>3</v>
      </c>
      <c r="F42" s="98">
        <f>VLOOKUP($B42,'市町村別（建制順）'!$A$7:$F$48,5,FALSE)</f>
        <v>3</v>
      </c>
      <c r="G42" s="128">
        <f>VLOOKUP($B42,'市町村別（建制順）'!$A$7:$G$48,6,FALSE)</f>
        <v>0</v>
      </c>
      <c r="H42" s="18">
        <f>VLOOKUP($B42,'市町村別（建制順）'!$A$7:$G$48,7,FALSE)</f>
        <v>14</v>
      </c>
      <c r="I42" s="28">
        <v>100</v>
      </c>
      <c r="J42" s="1">
        <v>71</v>
      </c>
      <c r="K42" s="1">
        <v>0</v>
      </c>
      <c r="L42" s="1">
        <v>0</v>
      </c>
      <c r="M42" s="1">
        <v>28.6</v>
      </c>
      <c r="N42" s="1">
        <v>42.9</v>
      </c>
      <c r="O42" s="108">
        <f>VLOOKUP($B42,'市町村別（建制順）'!$A$7:$N$48,14,FALSE)</f>
        <v>63.23</v>
      </c>
      <c r="P42" s="72">
        <f>VLOOKUP($B42,'市町村別（建制順）'!$A$7:$O$48,15,FALSE)</f>
        <v>0</v>
      </c>
      <c r="Q42" s="120">
        <v>5</v>
      </c>
      <c r="R42" s="38">
        <v>1</v>
      </c>
      <c r="S42" s="20">
        <f>VLOOKUP($B42,'市町村別（建制順）'!$A$7:$R$48,18,FALSE)</f>
        <v>19</v>
      </c>
    </row>
    <row r="43" spans="1:19" ht="24" customHeight="1" x14ac:dyDescent="0.4">
      <c r="A43" s="270"/>
      <c r="B43" s="86" t="s">
        <v>9</v>
      </c>
      <c r="C43" s="114" t="str">
        <f>VLOOKUP($B43,'市町村別（建制順）'!$A$7:$B$48,2,FALSE)</f>
        <v>70%台</v>
      </c>
      <c r="D43" s="17">
        <f>VLOOKUP($B43,'市町村別（建制順）'!$A$7:$F$48,3,FALSE)</f>
        <v>29</v>
      </c>
      <c r="E43" s="83">
        <f>VLOOKUP($B43,'市町村別（建制順）'!$A$7:$F$48,4,FALSE)</f>
        <v>8</v>
      </c>
      <c r="F43" s="98">
        <f>VLOOKUP($B43,'市町村別（建制順）'!$A$7:$F$48,5,FALSE)</f>
        <v>7</v>
      </c>
      <c r="G43" s="128">
        <f>VLOOKUP($B43,'市町村別（建制順）'!$A$7:$G$48,6,FALSE)</f>
        <v>0</v>
      </c>
      <c r="H43" s="18">
        <f>VLOOKUP($B43,'市町村別（建制順）'!$A$7:$G$48,7,FALSE)</f>
        <v>79</v>
      </c>
      <c r="I43" s="28">
        <v>100</v>
      </c>
      <c r="J43" s="1">
        <v>96.8</v>
      </c>
      <c r="K43" s="1">
        <v>46.2</v>
      </c>
      <c r="L43" s="1">
        <v>69.2</v>
      </c>
      <c r="M43" s="1">
        <v>7.7</v>
      </c>
      <c r="N43" s="1">
        <v>100</v>
      </c>
      <c r="O43" s="108">
        <f>VLOOKUP($B43,'市町村別（建制順）'!$A$7:$N$48,14,FALSE)</f>
        <v>100</v>
      </c>
      <c r="P43" s="72">
        <f>VLOOKUP($B43,'市町村別（建制順）'!$A$7:$O$48,15,FALSE)</f>
        <v>147</v>
      </c>
      <c r="Q43" s="120">
        <v>4</v>
      </c>
      <c r="R43" s="38">
        <v>4</v>
      </c>
      <c r="S43" s="20">
        <f>VLOOKUP($B43,'市町村別（建制順）'!$A$7:$R$48,18,FALSE)</f>
        <v>127</v>
      </c>
    </row>
    <row r="44" spans="1:19" ht="24" customHeight="1" thickBot="1" x14ac:dyDescent="0.45">
      <c r="A44" s="271"/>
      <c r="B44" s="88" t="s">
        <v>11</v>
      </c>
      <c r="C44" s="141" t="str">
        <f>VLOOKUP($B44,'市町村別（建制順）'!$A$7:$B$48,2,FALSE)</f>
        <v>70%未満</v>
      </c>
      <c r="D44" s="142">
        <f>VLOOKUP($B44,'市町村別（建制順）'!$A$7:$F$48,3,FALSE)</f>
        <v>23</v>
      </c>
      <c r="E44" s="143">
        <f>VLOOKUP($B44,'市町村別（建制順）'!$A$7:$F$48,4,FALSE)</f>
        <v>11</v>
      </c>
      <c r="F44" s="127">
        <f>VLOOKUP($B44,'市町村別（建制順）'!$A$7:$F$48,5,FALSE)</f>
        <v>4</v>
      </c>
      <c r="G44" s="144">
        <f>VLOOKUP($B44,'市町村別（建制順）'!$A$7:$G$48,6,FALSE)</f>
        <v>0</v>
      </c>
      <c r="H44" s="129">
        <f>VLOOKUP($B44,'市町村別（建制順）'!$A$7:$G$48,7,FALSE)</f>
        <v>3</v>
      </c>
      <c r="I44" s="94">
        <v>100</v>
      </c>
      <c r="J44" s="95">
        <v>80.8</v>
      </c>
      <c r="K44" s="95">
        <v>0</v>
      </c>
      <c r="L44" s="95">
        <v>0</v>
      </c>
      <c r="M44" s="95">
        <v>0</v>
      </c>
      <c r="N44" s="95">
        <v>0</v>
      </c>
      <c r="O44" s="112">
        <f>VLOOKUP($B44,'市町村別（建制順）'!$A$7:$N$48,14,FALSE)</f>
        <v>94.48</v>
      </c>
      <c r="P44" s="149">
        <f>VLOOKUP($B44,'市町村別（建制順）'!$A$7:$O$48,15,FALSE)</f>
        <v>0</v>
      </c>
      <c r="Q44" s="123">
        <v>0</v>
      </c>
      <c r="R44" s="96">
        <v>0</v>
      </c>
      <c r="S44" s="145">
        <f>VLOOKUP($B44,'市町村別（建制順）'!$A$7:$R$48,18,FALSE)</f>
        <v>24</v>
      </c>
    </row>
    <row r="45" spans="1:19" ht="24" customHeight="1" x14ac:dyDescent="0.4">
      <c r="A45" s="269" t="s">
        <v>117</v>
      </c>
      <c r="B45" s="85" t="s">
        <v>2</v>
      </c>
      <c r="C45" s="101" t="str">
        <f>VLOOKUP($B45,'市町村別（建制順）'!$A$7:$B$48,2,FALSE)</f>
        <v>70%未満</v>
      </c>
      <c r="D45" s="17">
        <f>VLOOKUP($B45,'市町村別（建制順）'!$A$7:$F$48,3,FALSE)</f>
        <v>41</v>
      </c>
      <c r="E45" s="83">
        <f>VLOOKUP($B45,'市町村別（建制順）'!$A$7:$F$48,4,FALSE)</f>
        <v>13</v>
      </c>
      <c r="F45" s="98">
        <f>VLOOKUP($B45,'市町村別（建制順）'!$A$7:$F$48,5,FALSE)</f>
        <v>7</v>
      </c>
      <c r="G45" s="128">
        <f>VLOOKUP($B45,'市町村別（建制順）'!$A$7:$G$48,6,FALSE)</f>
        <v>1</v>
      </c>
      <c r="H45" s="18">
        <f>VLOOKUP($B45,'市町村別（建制順）'!$A$7:$G$48,7,FALSE)</f>
        <v>92</v>
      </c>
      <c r="I45" s="27">
        <v>100</v>
      </c>
      <c r="J45" s="19">
        <v>100</v>
      </c>
      <c r="K45" s="19">
        <v>15</v>
      </c>
      <c r="L45" s="19">
        <v>80</v>
      </c>
      <c r="M45" s="19">
        <v>0</v>
      </c>
      <c r="N45" s="19">
        <v>100</v>
      </c>
      <c r="O45" s="108">
        <f>VLOOKUP($B45,'市町村別（建制順）'!$A$7:$N$48,14,FALSE)</f>
        <v>99.99</v>
      </c>
      <c r="P45" s="117">
        <f>VLOOKUP($B45,'市町村別（建制順）'!$A$7:$O$48,15,FALSE)</f>
        <v>0</v>
      </c>
      <c r="Q45" s="119">
        <v>6</v>
      </c>
      <c r="R45" s="37">
        <v>0</v>
      </c>
      <c r="S45" s="20">
        <f>VLOOKUP($B45,'市町村別（建制順）'!$A$7:$R$48,18,FALSE)</f>
        <v>93</v>
      </c>
    </row>
    <row r="46" spans="1:19" ht="24" customHeight="1" x14ac:dyDescent="0.4">
      <c r="A46" s="270"/>
      <c r="B46" s="86" t="s">
        <v>16</v>
      </c>
      <c r="C46" s="101" t="str">
        <f>VLOOKUP($B46,'市町村別（建制順）'!$A$7:$B$48,2,FALSE)</f>
        <v>80%台</v>
      </c>
      <c r="D46" s="17">
        <f>VLOOKUP($B46,'市町村別（建制順）'!$A$7:$F$48,3,FALSE)</f>
        <v>10</v>
      </c>
      <c r="E46" s="83">
        <f>VLOOKUP($B46,'市町村別（建制順）'!$A$7:$F$48,4,FALSE)</f>
        <v>2</v>
      </c>
      <c r="F46" s="98">
        <f>VLOOKUP($B46,'市町村別（建制順）'!$A$7:$F$48,5,FALSE)</f>
        <v>3</v>
      </c>
      <c r="G46" s="128">
        <f>VLOOKUP($B46,'市町村別（建制順）'!$A$7:$G$48,6,FALSE)</f>
        <v>0</v>
      </c>
      <c r="H46" s="18">
        <f>VLOOKUP($B46,'市町村別（建制順）'!$A$7:$G$48,7,FALSE)</f>
        <v>40</v>
      </c>
      <c r="I46" s="28">
        <v>100</v>
      </c>
      <c r="J46" s="1">
        <v>100</v>
      </c>
      <c r="K46" s="1">
        <v>100</v>
      </c>
      <c r="L46" s="1">
        <v>100</v>
      </c>
      <c r="M46" s="1">
        <v>0</v>
      </c>
      <c r="N46" s="1">
        <v>100</v>
      </c>
      <c r="O46" s="108">
        <f>VLOOKUP($B46,'市町村別（建制順）'!$A$7:$N$48,14,FALSE)</f>
        <v>85.09</v>
      </c>
      <c r="P46" s="117">
        <f>VLOOKUP($B46,'市町村別（建制順）'!$A$7:$O$48,15,FALSE)</f>
        <v>0</v>
      </c>
      <c r="Q46" s="120">
        <v>14</v>
      </c>
      <c r="R46" s="38">
        <v>2</v>
      </c>
      <c r="S46" s="20">
        <f>VLOOKUP($B46,'市町村別（建制順）'!$A$7:$R$48,18,FALSE)</f>
        <v>3</v>
      </c>
    </row>
    <row r="47" spans="1:19" ht="24" customHeight="1" x14ac:dyDescent="0.4">
      <c r="A47" s="270"/>
      <c r="B47" s="86" t="s">
        <v>19</v>
      </c>
      <c r="C47" s="101" t="str">
        <f>VLOOKUP($B47,'市町村別（建制順）'!$A$7:$B$48,2,FALSE)</f>
        <v>80%台</v>
      </c>
      <c r="D47" s="17">
        <f>VLOOKUP($B47,'市町村別（建制順）'!$A$7:$F$48,3,FALSE)</f>
        <v>16</v>
      </c>
      <c r="E47" s="83">
        <f>VLOOKUP($B47,'市町村別（建制順）'!$A$7:$F$48,4,FALSE)</f>
        <v>6</v>
      </c>
      <c r="F47" s="98">
        <f>VLOOKUP($B47,'市町村別（建制順）'!$A$7:$F$48,5,FALSE)</f>
        <v>5</v>
      </c>
      <c r="G47" s="128">
        <f>VLOOKUP($B47,'市町村別（建制順）'!$A$7:$G$48,6,FALSE)</f>
        <v>0</v>
      </c>
      <c r="H47" s="18">
        <f>VLOOKUP($B47,'市町村別（建制順）'!$A$7:$G$48,7,FALSE)</f>
        <v>72</v>
      </c>
      <c r="I47" s="28">
        <v>100</v>
      </c>
      <c r="J47" s="1">
        <v>19.3</v>
      </c>
      <c r="K47" s="1">
        <v>84.6</v>
      </c>
      <c r="L47" s="1">
        <v>53.8</v>
      </c>
      <c r="M47" s="1">
        <v>0</v>
      </c>
      <c r="N47" s="1">
        <v>100</v>
      </c>
      <c r="O47" s="108">
        <f>VLOOKUP($B47,'市町村別（建制順）'!$A$7:$N$48,14,FALSE)</f>
        <v>100</v>
      </c>
      <c r="P47" s="117">
        <f>VLOOKUP($B47,'市町村別（建制順）'!$A$7:$O$48,15,FALSE)</f>
        <v>5180</v>
      </c>
      <c r="Q47" s="120">
        <v>3</v>
      </c>
      <c r="R47" s="38">
        <v>2</v>
      </c>
      <c r="S47" s="20">
        <f>VLOOKUP($B47,'市町村別（建制順）'!$A$7:$R$48,18,FALSE)</f>
        <v>22</v>
      </c>
    </row>
    <row r="48" spans="1:19" ht="24" customHeight="1" thickBot="1" x14ac:dyDescent="0.45">
      <c r="A48" s="271"/>
      <c r="B48" s="88" t="s">
        <v>41</v>
      </c>
      <c r="C48" s="101" t="str">
        <f>VLOOKUP($B48,'市町村別（建制順）'!$A$7:$B$48,2,FALSE)</f>
        <v>70%台</v>
      </c>
      <c r="D48" s="17">
        <f>VLOOKUP($B48,'市町村別（建制順）'!$A$7:$F$48,3,FALSE)</f>
        <v>2</v>
      </c>
      <c r="E48" s="83">
        <f>VLOOKUP($B48,'市町村別（建制順）'!$A$7:$F$48,4,FALSE)</f>
        <v>0</v>
      </c>
      <c r="F48" s="127">
        <f>VLOOKUP($B48,'市町村別（建制順）'!$A$7:$F$48,5,FALSE)</f>
        <v>0</v>
      </c>
      <c r="G48" s="128">
        <f>VLOOKUP($B48,'市町村別（建制順）'!$A$7:$G$48,6,FALSE)</f>
        <v>0</v>
      </c>
      <c r="H48" s="129">
        <f>VLOOKUP($B48,'市町村別（建制順）'!$A$7:$G$48,7,FALSE)</f>
        <v>1</v>
      </c>
      <c r="I48" s="29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100</v>
      </c>
      <c r="O48" s="110">
        <f>VLOOKUP($B48,'市町村別（建制順）'!$A$7:$N$48,14,FALSE)</f>
        <v>72.52</v>
      </c>
      <c r="P48" s="117">
        <f>VLOOKUP($B48,'市町村別（建制順）'!$A$7:$O$48,15,FALSE)</f>
        <v>270</v>
      </c>
      <c r="Q48" s="121">
        <v>0</v>
      </c>
      <c r="R48" s="39">
        <v>0</v>
      </c>
      <c r="S48" s="20">
        <f>VLOOKUP($B48,'市町村別（建制順）'!$A$7:$R$48,18,FALSE)</f>
        <v>4</v>
      </c>
    </row>
    <row r="49" spans="1:19" ht="24" customHeight="1" thickBot="1" x14ac:dyDescent="0.45">
      <c r="A49" s="272" t="s">
        <v>93</v>
      </c>
      <c r="B49" s="273"/>
      <c r="C49" s="30" t="s">
        <v>94</v>
      </c>
      <c r="D49" s="31">
        <f>SUM(D7:D48)</f>
        <v>749</v>
      </c>
      <c r="E49" s="84">
        <f>SUM(E7:E48)</f>
        <v>254</v>
      </c>
      <c r="F49" s="99">
        <f>SUM(F7:F48)</f>
        <v>103</v>
      </c>
      <c r="G49" s="40">
        <f>SUM(G7:G48)</f>
        <v>7</v>
      </c>
      <c r="H49" s="32">
        <f>SUM(H7:H48)</f>
        <v>863</v>
      </c>
      <c r="I49" s="33">
        <v>82.7</v>
      </c>
      <c r="J49" s="34">
        <v>84</v>
      </c>
      <c r="K49" s="34">
        <v>45.5</v>
      </c>
      <c r="L49" s="34">
        <v>28.6</v>
      </c>
      <c r="M49" s="34">
        <v>11.5</v>
      </c>
      <c r="N49" s="34">
        <v>82.1</v>
      </c>
      <c r="O49" s="109">
        <v>89.21</v>
      </c>
      <c r="P49" s="118">
        <f>SUM(P7:P48)</f>
        <v>22755</v>
      </c>
      <c r="Q49" s="124">
        <f>SUM(Q7:Q48)</f>
        <v>158</v>
      </c>
      <c r="R49" s="40">
        <f>SUM(R7:R48)</f>
        <v>64</v>
      </c>
      <c r="S49" s="35">
        <f>SUM(S7:S48)</f>
        <v>632</v>
      </c>
    </row>
    <row r="50" spans="1:19" ht="18.75" customHeight="1" x14ac:dyDescent="0.4">
      <c r="A50" s="274" t="s">
        <v>119</v>
      </c>
      <c r="B50" s="275"/>
      <c r="C50" s="24" t="s">
        <v>144</v>
      </c>
      <c r="D50" s="300" t="s">
        <v>137</v>
      </c>
      <c r="E50" s="301"/>
      <c r="F50" s="301"/>
      <c r="G50" s="302"/>
      <c r="H50" s="202" t="s">
        <v>140</v>
      </c>
      <c r="I50" s="303" t="s">
        <v>141</v>
      </c>
      <c r="J50" s="304"/>
      <c r="K50" s="304"/>
      <c r="L50" s="304"/>
      <c r="M50" s="304"/>
      <c r="N50" s="304"/>
      <c r="O50" s="283" t="s">
        <v>142</v>
      </c>
      <c r="P50" s="284" t="s">
        <v>147</v>
      </c>
      <c r="Q50" s="241" t="s">
        <v>148</v>
      </c>
      <c r="R50" s="286" t="s">
        <v>145</v>
      </c>
      <c r="S50" s="287" t="s">
        <v>140</v>
      </c>
    </row>
    <row r="51" spans="1:19" ht="19.5" customHeight="1" thickBot="1" x14ac:dyDescent="0.45">
      <c r="A51" s="276"/>
      <c r="B51" s="277"/>
      <c r="C51" s="24" t="s">
        <v>52</v>
      </c>
      <c r="D51" s="288" t="s">
        <v>124</v>
      </c>
      <c r="E51" s="289"/>
      <c r="F51" s="289"/>
      <c r="G51" s="290"/>
      <c r="H51" s="203"/>
      <c r="I51" s="305"/>
      <c r="J51" s="306"/>
      <c r="K51" s="306"/>
      <c r="L51" s="306"/>
      <c r="M51" s="306"/>
      <c r="N51" s="306"/>
      <c r="O51" s="283"/>
      <c r="P51" s="285"/>
      <c r="Q51" s="242"/>
      <c r="R51" s="286"/>
      <c r="S51" s="287"/>
    </row>
    <row r="52" spans="1:19" ht="20.100000000000001" customHeight="1" thickBot="1" x14ac:dyDescent="0.45">
      <c r="A52" s="272" t="s">
        <v>98</v>
      </c>
      <c r="B52" s="273"/>
      <c r="C52" s="79" t="s">
        <v>99</v>
      </c>
      <c r="D52" s="291" t="s">
        <v>99</v>
      </c>
      <c r="E52" s="292"/>
      <c r="F52" s="292"/>
      <c r="G52" s="293"/>
      <c r="H52" s="78" t="s">
        <v>100</v>
      </c>
      <c r="I52" s="294" t="s">
        <v>101</v>
      </c>
      <c r="J52" s="294"/>
      <c r="K52" s="294"/>
      <c r="L52" s="294"/>
      <c r="M52" s="294"/>
      <c r="N52" s="294"/>
      <c r="O52" s="80" t="s">
        <v>102</v>
      </c>
      <c r="P52" s="81" t="s">
        <v>102</v>
      </c>
      <c r="Q52" s="125" t="s">
        <v>133</v>
      </c>
      <c r="R52" s="82" t="s">
        <v>103</v>
      </c>
      <c r="S52" s="82" t="s">
        <v>104</v>
      </c>
    </row>
    <row r="53" spans="1:19" x14ac:dyDescent="0.4">
      <c r="B53" s="77"/>
      <c r="C53" s="2"/>
      <c r="D53" s="3"/>
      <c r="E53" s="3"/>
      <c r="F53" s="3"/>
      <c r="G53" s="3"/>
      <c r="I53" s="6"/>
      <c r="J53" s="6"/>
      <c r="K53" s="6"/>
      <c r="L53" s="6"/>
      <c r="M53" s="6"/>
      <c r="N53" s="6"/>
      <c r="O53" s="5"/>
      <c r="P53" s="73"/>
      <c r="Q53" s="73"/>
      <c r="R53" s="3"/>
    </row>
    <row r="54" spans="1:19" hidden="1" x14ac:dyDescent="0.4">
      <c r="B54" s="4" t="s">
        <v>44</v>
      </c>
      <c r="D54" s="4" t="s">
        <v>47</v>
      </c>
      <c r="I54" s="4" t="s">
        <v>49</v>
      </c>
      <c r="J54" s="4" t="s">
        <v>49</v>
      </c>
      <c r="K54" s="4" t="s">
        <v>49</v>
      </c>
      <c r="L54" s="4" t="s">
        <v>49</v>
      </c>
      <c r="M54" s="4" t="s">
        <v>49</v>
      </c>
      <c r="N54" s="4" t="s">
        <v>49</v>
      </c>
      <c r="O54" s="4" t="s">
        <v>43</v>
      </c>
      <c r="S54" s="4" t="s">
        <v>50</v>
      </c>
    </row>
    <row r="55" spans="1:19" hidden="1" x14ac:dyDescent="0.4">
      <c r="D55" s="4" t="s">
        <v>45</v>
      </c>
      <c r="I55" s="4" t="s">
        <v>48</v>
      </c>
      <c r="R55" s="9" t="s">
        <v>46</v>
      </c>
    </row>
  </sheetData>
  <mergeCells count="45">
    <mergeCell ref="Q4:Q6"/>
    <mergeCell ref="B1:S1"/>
    <mergeCell ref="C3:H3"/>
    <mergeCell ref="I3:N3"/>
    <mergeCell ref="O3:P3"/>
    <mergeCell ref="B4:B6"/>
    <mergeCell ref="C4:C6"/>
    <mergeCell ref="D4:G4"/>
    <mergeCell ref="H4:H6"/>
    <mergeCell ref="I4:N4"/>
    <mergeCell ref="O4:O6"/>
    <mergeCell ref="P4:P6"/>
    <mergeCell ref="R4:R6"/>
    <mergeCell ref="S4:S6"/>
    <mergeCell ref="D5:D6"/>
    <mergeCell ref="E5:E6"/>
    <mergeCell ref="D52:G52"/>
    <mergeCell ref="I52:N52"/>
    <mergeCell ref="L5:L6"/>
    <mergeCell ref="M5:M6"/>
    <mergeCell ref="N5:N6"/>
    <mergeCell ref="D50:G50"/>
    <mergeCell ref="H50:H51"/>
    <mergeCell ref="I50:N51"/>
    <mergeCell ref="F5:F6"/>
    <mergeCell ref="G5:G6"/>
    <mergeCell ref="I5:I6"/>
    <mergeCell ref="J5:J6"/>
    <mergeCell ref="K5:K6"/>
    <mergeCell ref="O50:O51"/>
    <mergeCell ref="P50:P51"/>
    <mergeCell ref="R50:R51"/>
    <mergeCell ref="S50:S51"/>
    <mergeCell ref="D51:G51"/>
    <mergeCell ref="Q50:Q51"/>
    <mergeCell ref="A45:A48"/>
    <mergeCell ref="A49:B49"/>
    <mergeCell ref="A50:B51"/>
    <mergeCell ref="A52:B52"/>
    <mergeCell ref="A3:B3"/>
    <mergeCell ref="A4:A6"/>
    <mergeCell ref="A7:A15"/>
    <mergeCell ref="A16:A26"/>
    <mergeCell ref="A27:A39"/>
    <mergeCell ref="A40:A44"/>
  </mergeCells>
  <phoneticPr fontId="2"/>
  <hyperlinks>
    <hyperlink ref="R55" r:id="rId1"/>
  </hyperlinks>
  <pageMargins left="0.23622047244094491" right="0.23622047244094491" top="0.35433070866141736" bottom="0.35433070866141736" header="0" footer="0"/>
  <pageSetup paperSize="9" scale="45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C32" sqref="C32:G32"/>
    </sheetView>
  </sheetViews>
  <sheetFormatPr defaultRowHeight="18.75" x14ac:dyDescent="0.4"/>
  <cols>
    <col min="1" max="1" width="9" style="21"/>
    <col min="2" max="2" width="30.625" style="21" customWidth="1"/>
    <col min="3" max="7" width="10.625" style="21" customWidth="1"/>
    <col min="8" max="259" width="9" style="21"/>
    <col min="260" max="260" width="9.625" style="21" customWidth="1"/>
    <col min="261" max="515" width="9" style="21"/>
    <col min="516" max="516" width="9.625" style="21" customWidth="1"/>
    <col min="517" max="771" width="9" style="21"/>
    <col min="772" max="772" width="9.625" style="21" customWidth="1"/>
    <col min="773" max="1027" width="9" style="21"/>
    <col min="1028" max="1028" width="9.625" style="21" customWidth="1"/>
    <col min="1029" max="1283" width="9" style="21"/>
    <col min="1284" max="1284" width="9.625" style="21" customWidth="1"/>
    <col min="1285" max="1539" width="9" style="21"/>
    <col min="1540" max="1540" width="9.625" style="21" customWidth="1"/>
    <col min="1541" max="1795" width="9" style="21"/>
    <col min="1796" max="1796" width="9.625" style="21" customWidth="1"/>
    <col min="1797" max="2051" width="9" style="21"/>
    <col min="2052" max="2052" width="9.625" style="21" customWidth="1"/>
    <col min="2053" max="2307" width="9" style="21"/>
    <col min="2308" max="2308" width="9.625" style="21" customWidth="1"/>
    <col min="2309" max="2563" width="9" style="21"/>
    <col min="2564" max="2564" width="9.625" style="21" customWidth="1"/>
    <col min="2565" max="2819" width="9" style="21"/>
    <col min="2820" max="2820" width="9.625" style="21" customWidth="1"/>
    <col min="2821" max="3075" width="9" style="21"/>
    <col min="3076" max="3076" width="9.625" style="21" customWidth="1"/>
    <col min="3077" max="3331" width="9" style="21"/>
    <col min="3332" max="3332" width="9.625" style="21" customWidth="1"/>
    <col min="3333" max="3587" width="9" style="21"/>
    <col min="3588" max="3588" width="9.625" style="21" customWidth="1"/>
    <col min="3589" max="3843" width="9" style="21"/>
    <col min="3844" max="3844" width="9.625" style="21" customWidth="1"/>
    <col min="3845" max="4099" width="9" style="21"/>
    <col min="4100" max="4100" width="9.625" style="21" customWidth="1"/>
    <col min="4101" max="4355" width="9" style="21"/>
    <col min="4356" max="4356" width="9.625" style="21" customWidth="1"/>
    <col min="4357" max="4611" width="9" style="21"/>
    <col min="4612" max="4612" width="9.625" style="21" customWidth="1"/>
    <col min="4613" max="4867" width="9" style="21"/>
    <col min="4868" max="4868" width="9.625" style="21" customWidth="1"/>
    <col min="4869" max="5123" width="9" style="21"/>
    <col min="5124" max="5124" width="9.625" style="21" customWidth="1"/>
    <col min="5125" max="5379" width="9" style="21"/>
    <col min="5380" max="5380" width="9.625" style="21" customWidth="1"/>
    <col min="5381" max="5635" width="9" style="21"/>
    <col min="5636" max="5636" width="9.625" style="21" customWidth="1"/>
    <col min="5637" max="5891" width="9" style="21"/>
    <col min="5892" max="5892" width="9.625" style="21" customWidth="1"/>
    <col min="5893" max="6147" width="9" style="21"/>
    <col min="6148" max="6148" width="9.625" style="21" customWidth="1"/>
    <col min="6149" max="6403" width="9" style="21"/>
    <col min="6404" max="6404" width="9.625" style="21" customWidth="1"/>
    <col min="6405" max="6659" width="9" style="21"/>
    <col min="6660" max="6660" width="9.625" style="21" customWidth="1"/>
    <col min="6661" max="6915" width="9" style="21"/>
    <col min="6916" max="6916" width="9.625" style="21" customWidth="1"/>
    <col min="6917" max="7171" width="9" style="21"/>
    <col min="7172" max="7172" width="9.625" style="21" customWidth="1"/>
    <col min="7173" max="7427" width="9" style="21"/>
    <col min="7428" max="7428" width="9.625" style="21" customWidth="1"/>
    <col min="7429" max="7683" width="9" style="21"/>
    <col min="7684" max="7684" width="9.625" style="21" customWidth="1"/>
    <col min="7685" max="7939" width="9" style="21"/>
    <col min="7940" max="7940" width="9.625" style="21" customWidth="1"/>
    <col min="7941" max="8195" width="9" style="21"/>
    <col min="8196" max="8196" width="9.625" style="21" customWidth="1"/>
    <col min="8197" max="8451" width="9" style="21"/>
    <col min="8452" max="8452" width="9.625" style="21" customWidth="1"/>
    <col min="8453" max="8707" width="9" style="21"/>
    <col min="8708" max="8708" width="9.625" style="21" customWidth="1"/>
    <col min="8709" max="8963" width="9" style="21"/>
    <col min="8964" max="8964" width="9.625" style="21" customWidth="1"/>
    <col min="8965" max="9219" width="9" style="21"/>
    <col min="9220" max="9220" width="9.625" style="21" customWidth="1"/>
    <col min="9221" max="9475" width="9" style="21"/>
    <col min="9476" max="9476" width="9.625" style="21" customWidth="1"/>
    <col min="9477" max="9731" width="9" style="21"/>
    <col min="9732" max="9732" width="9.625" style="21" customWidth="1"/>
    <col min="9733" max="9987" width="9" style="21"/>
    <col min="9988" max="9988" width="9.625" style="21" customWidth="1"/>
    <col min="9989" max="10243" width="9" style="21"/>
    <col min="10244" max="10244" width="9.625" style="21" customWidth="1"/>
    <col min="10245" max="10499" width="9" style="21"/>
    <col min="10500" max="10500" width="9.625" style="21" customWidth="1"/>
    <col min="10501" max="10755" width="9" style="21"/>
    <col min="10756" max="10756" width="9.625" style="21" customWidth="1"/>
    <col min="10757" max="11011" width="9" style="21"/>
    <col min="11012" max="11012" width="9.625" style="21" customWidth="1"/>
    <col min="11013" max="11267" width="9" style="21"/>
    <col min="11268" max="11268" width="9.625" style="21" customWidth="1"/>
    <col min="11269" max="11523" width="9" style="21"/>
    <col min="11524" max="11524" width="9.625" style="21" customWidth="1"/>
    <col min="11525" max="11779" width="9" style="21"/>
    <col min="11780" max="11780" width="9.625" style="21" customWidth="1"/>
    <col min="11781" max="12035" width="9" style="21"/>
    <col min="12036" max="12036" width="9.625" style="21" customWidth="1"/>
    <col min="12037" max="12291" width="9" style="21"/>
    <col min="12292" max="12292" width="9.625" style="21" customWidth="1"/>
    <col min="12293" max="12547" width="9" style="21"/>
    <col min="12548" max="12548" width="9.625" style="21" customWidth="1"/>
    <col min="12549" max="12803" width="9" style="21"/>
    <col min="12804" max="12804" width="9.625" style="21" customWidth="1"/>
    <col min="12805" max="13059" width="9" style="21"/>
    <col min="13060" max="13060" width="9.625" style="21" customWidth="1"/>
    <col min="13061" max="13315" width="9" style="21"/>
    <col min="13316" max="13316" width="9.625" style="21" customWidth="1"/>
    <col min="13317" max="13571" width="9" style="21"/>
    <col min="13572" max="13572" width="9.625" style="21" customWidth="1"/>
    <col min="13573" max="13827" width="9" style="21"/>
    <col min="13828" max="13828" width="9.625" style="21" customWidth="1"/>
    <col min="13829" max="14083" width="9" style="21"/>
    <col min="14084" max="14084" width="9.625" style="21" customWidth="1"/>
    <col min="14085" max="14339" width="9" style="21"/>
    <col min="14340" max="14340" width="9.625" style="21" customWidth="1"/>
    <col min="14341" max="14595" width="9" style="21"/>
    <col min="14596" max="14596" width="9.625" style="21" customWidth="1"/>
    <col min="14597" max="14851" width="9" style="21"/>
    <col min="14852" max="14852" width="9.625" style="21" customWidth="1"/>
    <col min="14853" max="15107" width="9" style="21"/>
    <col min="15108" max="15108" width="9.625" style="21" customWidth="1"/>
    <col min="15109" max="15363" width="9" style="21"/>
    <col min="15364" max="15364" width="9.625" style="21" customWidth="1"/>
    <col min="15365" max="15619" width="9" style="21"/>
    <col min="15620" max="15620" width="9.625" style="21" customWidth="1"/>
    <col min="15621" max="15875" width="9" style="21"/>
    <col min="15876" max="15876" width="9.625" style="21" customWidth="1"/>
    <col min="15877" max="16131" width="9" style="21"/>
    <col min="16132" max="16132" width="9.625" style="21" customWidth="1"/>
    <col min="16133" max="16384" width="9" style="21"/>
  </cols>
  <sheetData>
    <row r="1" spans="1:9" ht="17.25" customHeight="1" x14ac:dyDescent="0.2">
      <c r="A1" s="351" t="s">
        <v>120</v>
      </c>
      <c r="B1" s="351"/>
      <c r="C1" s="351"/>
      <c r="D1" s="351"/>
      <c r="E1" s="351"/>
      <c r="F1" s="351"/>
      <c r="G1" s="351"/>
    </row>
    <row r="2" spans="1:9" ht="14.25" customHeight="1" thickBot="1" x14ac:dyDescent="0.25">
      <c r="A2" s="103"/>
      <c r="B2" s="103"/>
      <c r="C2" s="103"/>
      <c r="D2" s="103"/>
      <c r="E2" s="103"/>
      <c r="F2" s="103"/>
      <c r="G2" s="103"/>
    </row>
    <row r="3" spans="1:9" ht="24.95" customHeight="1" thickBot="1" x14ac:dyDescent="0.25">
      <c r="A3" s="352" t="s">
        <v>68</v>
      </c>
      <c r="B3" s="353"/>
      <c r="C3" s="352" t="s">
        <v>95</v>
      </c>
      <c r="D3" s="354"/>
      <c r="E3" s="354"/>
      <c r="F3" s="354"/>
      <c r="G3" s="355"/>
      <c r="I3" s="41"/>
    </row>
    <row r="4" spans="1:9" x14ac:dyDescent="0.4">
      <c r="A4" s="356" t="s">
        <v>112</v>
      </c>
      <c r="B4" s="358"/>
      <c r="C4" s="361" t="s">
        <v>69</v>
      </c>
      <c r="D4" s="362"/>
      <c r="E4" s="363" t="s">
        <v>70</v>
      </c>
      <c r="F4" s="364"/>
      <c r="G4" s="365"/>
    </row>
    <row r="5" spans="1:9" x14ac:dyDescent="0.4">
      <c r="A5" s="356"/>
      <c r="B5" s="359"/>
      <c r="C5" s="366" t="s">
        <v>71</v>
      </c>
      <c r="D5" s="368" t="s">
        <v>72</v>
      </c>
      <c r="E5" s="366" t="s">
        <v>71</v>
      </c>
      <c r="F5" s="368" t="s">
        <v>73</v>
      </c>
      <c r="G5" s="372" t="s">
        <v>72</v>
      </c>
    </row>
    <row r="6" spans="1:9" ht="19.5" thickBot="1" x14ac:dyDescent="0.45">
      <c r="A6" s="357"/>
      <c r="B6" s="360"/>
      <c r="C6" s="367"/>
      <c r="D6" s="369"/>
      <c r="E6" s="370"/>
      <c r="F6" s="371"/>
      <c r="G6" s="373"/>
    </row>
    <row r="7" spans="1:9" ht="27.75" thickTop="1" x14ac:dyDescent="0.4">
      <c r="A7" s="374" t="s">
        <v>125</v>
      </c>
      <c r="B7" s="42" t="s">
        <v>74</v>
      </c>
      <c r="C7" s="45">
        <v>54</v>
      </c>
      <c r="D7" s="46">
        <v>3569</v>
      </c>
      <c r="E7" s="47">
        <v>8</v>
      </c>
      <c r="F7" s="48">
        <v>17</v>
      </c>
      <c r="G7" s="49">
        <v>1954</v>
      </c>
    </row>
    <row r="8" spans="1:9" ht="27" x14ac:dyDescent="0.4">
      <c r="A8" s="338"/>
      <c r="B8" s="43" t="s">
        <v>75</v>
      </c>
      <c r="C8" s="50">
        <v>43</v>
      </c>
      <c r="D8" s="51">
        <v>5589</v>
      </c>
      <c r="E8" s="106">
        <v>8</v>
      </c>
      <c r="F8" s="107">
        <v>9</v>
      </c>
      <c r="G8" s="52">
        <v>3314</v>
      </c>
    </row>
    <row r="9" spans="1:9" ht="27" x14ac:dyDescent="0.4">
      <c r="A9" s="338"/>
      <c r="B9" s="43" t="s">
        <v>76</v>
      </c>
      <c r="C9" s="50">
        <v>71</v>
      </c>
      <c r="D9" s="51">
        <v>5758</v>
      </c>
      <c r="E9" s="106">
        <v>13</v>
      </c>
      <c r="F9" s="107">
        <v>13</v>
      </c>
      <c r="G9" s="52">
        <v>4192</v>
      </c>
    </row>
    <row r="10" spans="1:9" ht="27" x14ac:dyDescent="0.4">
      <c r="A10" s="338"/>
      <c r="B10" s="43" t="s">
        <v>77</v>
      </c>
      <c r="C10" s="50">
        <v>43</v>
      </c>
      <c r="D10" s="51">
        <v>3883</v>
      </c>
      <c r="E10" s="106">
        <v>4</v>
      </c>
      <c r="F10" s="107">
        <v>4</v>
      </c>
      <c r="G10" s="52">
        <v>47</v>
      </c>
    </row>
    <row r="11" spans="1:9" ht="27" x14ac:dyDescent="0.4">
      <c r="A11" s="338"/>
      <c r="B11" s="43" t="s">
        <v>108</v>
      </c>
      <c r="C11" s="50">
        <v>44</v>
      </c>
      <c r="D11" s="51">
        <v>3647</v>
      </c>
      <c r="E11" s="106">
        <v>12</v>
      </c>
      <c r="F11" s="107">
        <v>19</v>
      </c>
      <c r="G11" s="52">
        <v>4770</v>
      </c>
    </row>
    <row r="12" spans="1:9" ht="27" x14ac:dyDescent="0.4">
      <c r="A12" s="338"/>
      <c r="B12" s="43" t="s">
        <v>79</v>
      </c>
      <c r="C12" s="50">
        <v>27</v>
      </c>
      <c r="D12" s="51">
        <v>968</v>
      </c>
      <c r="E12" s="106">
        <v>4</v>
      </c>
      <c r="F12" s="107">
        <v>8</v>
      </c>
      <c r="G12" s="52">
        <v>98</v>
      </c>
    </row>
    <row r="13" spans="1:9" ht="27" x14ac:dyDescent="0.4">
      <c r="A13" s="338"/>
      <c r="B13" s="43" t="s">
        <v>78</v>
      </c>
      <c r="C13" s="50">
        <v>28</v>
      </c>
      <c r="D13" s="51">
        <v>954</v>
      </c>
      <c r="E13" s="106">
        <v>1</v>
      </c>
      <c r="F13" s="107">
        <v>4</v>
      </c>
      <c r="G13" s="52">
        <v>65</v>
      </c>
    </row>
    <row r="14" spans="1:9" ht="27" x14ac:dyDescent="0.4">
      <c r="A14" s="338" t="s">
        <v>96</v>
      </c>
      <c r="B14" s="43" t="s">
        <v>107</v>
      </c>
      <c r="C14" s="50">
        <v>293</v>
      </c>
      <c r="D14" s="51">
        <v>5577</v>
      </c>
      <c r="E14" s="106">
        <v>6</v>
      </c>
      <c r="F14" s="107">
        <v>14</v>
      </c>
      <c r="G14" s="52">
        <v>80</v>
      </c>
    </row>
    <row r="15" spans="1:9" ht="27" x14ac:dyDescent="0.4">
      <c r="A15" s="338"/>
      <c r="B15" s="43" t="s">
        <v>80</v>
      </c>
      <c r="C15" s="50">
        <v>16</v>
      </c>
      <c r="D15" s="51">
        <v>280</v>
      </c>
      <c r="E15" s="106">
        <v>3</v>
      </c>
      <c r="F15" s="107">
        <v>14</v>
      </c>
      <c r="G15" s="52">
        <v>52</v>
      </c>
    </row>
    <row r="16" spans="1:9" ht="27" x14ac:dyDescent="0.4">
      <c r="A16" s="338"/>
      <c r="B16" s="43" t="s">
        <v>81</v>
      </c>
      <c r="C16" s="50">
        <v>30</v>
      </c>
      <c r="D16" s="51">
        <v>1275</v>
      </c>
      <c r="E16" s="106">
        <v>1</v>
      </c>
      <c r="F16" s="107">
        <v>2</v>
      </c>
      <c r="G16" s="52">
        <v>5</v>
      </c>
    </row>
    <row r="17" spans="1:7" ht="27" x14ac:dyDescent="0.4">
      <c r="A17" s="338"/>
      <c r="B17" s="43" t="s">
        <v>82</v>
      </c>
      <c r="C17" s="50">
        <v>17</v>
      </c>
      <c r="D17" s="51">
        <v>512</v>
      </c>
      <c r="E17" s="106">
        <v>3</v>
      </c>
      <c r="F17" s="107">
        <v>9</v>
      </c>
      <c r="G17" s="52">
        <v>157</v>
      </c>
    </row>
    <row r="18" spans="1:7" ht="27" x14ac:dyDescent="0.4">
      <c r="A18" s="338"/>
      <c r="B18" s="43" t="s">
        <v>83</v>
      </c>
      <c r="C18" s="50">
        <v>50</v>
      </c>
      <c r="D18" s="51">
        <v>1322</v>
      </c>
      <c r="E18" s="106">
        <v>3</v>
      </c>
      <c r="F18" s="107">
        <v>10</v>
      </c>
      <c r="G18" s="52">
        <v>54</v>
      </c>
    </row>
    <row r="19" spans="1:7" ht="27" x14ac:dyDescent="0.4">
      <c r="A19" s="338" t="s">
        <v>97</v>
      </c>
      <c r="B19" s="43" t="s">
        <v>85</v>
      </c>
      <c r="C19" s="50">
        <v>53</v>
      </c>
      <c r="D19" s="51">
        <v>4700</v>
      </c>
      <c r="E19" s="106">
        <v>8</v>
      </c>
      <c r="F19" s="107">
        <v>8</v>
      </c>
      <c r="G19" s="52">
        <v>585</v>
      </c>
    </row>
    <row r="20" spans="1:7" ht="27" x14ac:dyDescent="0.4">
      <c r="A20" s="338"/>
      <c r="B20" s="43" t="s">
        <v>86</v>
      </c>
      <c r="C20" s="50">
        <v>27</v>
      </c>
      <c r="D20" s="51">
        <v>651</v>
      </c>
      <c r="E20" s="106">
        <v>1</v>
      </c>
      <c r="F20" s="107">
        <v>1</v>
      </c>
      <c r="G20" s="52">
        <v>30</v>
      </c>
    </row>
    <row r="21" spans="1:7" ht="39" x14ac:dyDescent="0.4">
      <c r="A21" s="338"/>
      <c r="B21" s="43" t="s">
        <v>109</v>
      </c>
      <c r="C21" s="50">
        <v>76</v>
      </c>
      <c r="D21" s="51">
        <v>3465</v>
      </c>
      <c r="E21" s="106">
        <v>4</v>
      </c>
      <c r="F21" s="107">
        <v>5</v>
      </c>
      <c r="G21" s="52">
        <v>266</v>
      </c>
    </row>
    <row r="22" spans="1:7" ht="27" x14ac:dyDescent="0.4">
      <c r="A22" s="338"/>
      <c r="B22" s="43" t="s">
        <v>84</v>
      </c>
      <c r="C22" s="50">
        <v>27</v>
      </c>
      <c r="D22" s="51">
        <v>2582</v>
      </c>
      <c r="E22" s="106">
        <v>9</v>
      </c>
      <c r="F22" s="107">
        <v>14</v>
      </c>
      <c r="G22" s="52">
        <v>346</v>
      </c>
    </row>
    <row r="23" spans="1:7" ht="27" x14ac:dyDescent="0.4">
      <c r="A23" s="338" t="s">
        <v>126</v>
      </c>
      <c r="B23" s="43" t="s">
        <v>87</v>
      </c>
      <c r="C23" s="50">
        <v>109</v>
      </c>
      <c r="D23" s="51">
        <v>5621</v>
      </c>
      <c r="E23" s="106">
        <v>9</v>
      </c>
      <c r="F23" s="107">
        <v>24</v>
      </c>
      <c r="G23" s="52">
        <v>1205</v>
      </c>
    </row>
    <row r="24" spans="1:7" ht="27" x14ac:dyDescent="0.4">
      <c r="A24" s="338"/>
      <c r="B24" s="43" t="s">
        <v>88</v>
      </c>
      <c r="C24" s="50">
        <v>150</v>
      </c>
      <c r="D24" s="51">
        <v>10975</v>
      </c>
      <c r="E24" s="106">
        <v>3</v>
      </c>
      <c r="F24" s="107">
        <v>18</v>
      </c>
      <c r="G24" s="52">
        <v>628</v>
      </c>
    </row>
    <row r="25" spans="1:7" ht="27" x14ac:dyDescent="0.4">
      <c r="A25" s="338"/>
      <c r="B25" s="43" t="s">
        <v>89</v>
      </c>
      <c r="C25" s="50">
        <v>30</v>
      </c>
      <c r="D25" s="51">
        <v>1386</v>
      </c>
      <c r="E25" s="106">
        <v>5</v>
      </c>
      <c r="F25" s="107">
        <v>12</v>
      </c>
      <c r="G25" s="52">
        <v>540</v>
      </c>
    </row>
    <row r="26" spans="1:7" ht="27" x14ac:dyDescent="0.4">
      <c r="A26" s="337" t="s">
        <v>127</v>
      </c>
      <c r="B26" s="44" t="s">
        <v>90</v>
      </c>
      <c r="C26" s="53">
        <v>53</v>
      </c>
      <c r="D26" s="54">
        <v>2648</v>
      </c>
      <c r="E26" s="104">
        <v>2</v>
      </c>
      <c r="F26" s="105">
        <v>3</v>
      </c>
      <c r="G26" s="55">
        <v>33</v>
      </c>
    </row>
    <row r="27" spans="1:7" ht="27" x14ac:dyDescent="0.4">
      <c r="A27" s="338"/>
      <c r="B27" s="43" t="s">
        <v>91</v>
      </c>
      <c r="C27" s="50">
        <v>27</v>
      </c>
      <c r="D27" s="51">
        <v>672</v>
      </c>
      <c r="E27" s="106">
        <v>1</v>
      </c>
      <c r="F27" s="107">
        <v>1</v>
      </c>
      <c r="G27" s="52">
        <v>7</v>
      </c>
    </row>
    <row r="28" spans="1:7" ht="27.75" thickBot="1" x14ac:dyDescent="0.45">
      <c r="A28" s="339"/>
      <c r="B28" s="23" t="s">
        <v>92</v>
      </c>
      <c r="C28" s="56">
        <v>18</v>
      </c>
      <c r="D28" s="57">
        <v>1180</v>
      </c>
      <c r="E28" s="58">
        <v>1</v>
      </c>
      <c r="F28" s="59">
        <v>1</v>
      </c>
      <c r="G28" s="60">
        <v>13</v>
      </c>
    </row>
    <row r="29" spans="1:7" ht="20.100000000000001" customHeight="1" thickBot="1" x14ac:dyDescent="0.45">
      <c r="A29" s="272" t="s">
        <v>93</v>
      </c>
      <c r="B29" s="273"/>
      <c r="C29" s="61">
        <v>1286</v>
      </c>
      <c r="D29" s="62">
        <v>67214</v>
      </c>
      <c r="E29" s="63">
        <v>109</v>
      </c>
      <c r="F29" s="64">
        <v>210</v>
      </c>
      <c r="G29" s="65">
        <v>18441</v>
      </c>
    </row>
    <row r="30" spans="1:7" x14ac:dyDescent="0.4">
      <c r="A30" s="274" t="s">
        <v>119</v>
      </c>
      <c r="B30" s="340"/>
      <c r="C30" s="342" t="s">
        <v>150</v>
      </c>
      <c r="D30" s="343"/>
      <c r="E30" s="343"/>
      <c r="F30" s="343"/>
      <c r="G30" s="344"/>
    </row>
    <row r="31" spans="1:7" ht="19.5" thickBot="1" x14ac:dyDescent="0.45">
      <c r="A31" s="276"/>
      <c r="B31" s="341"/>
      <c r="C31" s="345"/>
      <c r="D31" s="346"/>
      <c r="E31" s="346"/>
      <c r="F31" s="346"/>
      <c r="G31" s="347"/>
    </row>
    <row r="32" spans="1:7" ht="19.5" thickBot="1" x14ac:dyDescent="0.45">
      <c r="A32" s="348" t="s">
        <v>98</v>
      </c>
      <c r="B32" s="349"/>
      <c r="C32" s="348" t="s">
        <v>105</v>
      </c>
      <c r="D32" s="350"/>
      <c r="E32" s="350"/>
      <c r="F32" s="350"/>
      <c r="G32" s="349"/>
    </row>
    <row r="33" spans="1:7" x14ac:dyDescent="0.15">
      <c r="A33" s="22"/>
      <c r="B33" s="22"/>
      <c r="C33" s="22"/>
      <c r="D33" s="22"/>
      <c r="E33" s="22"/>
      <c r="F33" s="22"/>
      <c r="G33" s="22"/>
    </row>
  </sheetData>
  <mergeCells count="22">
    <mergeCell ref="A23:A25"/>
    <mergeCell ref="A1:G1"/>
    <mergeCell ref="A3:B3"/>
    <mergeCell ref="C3:G3"/>
    <mergeCell ref="A4:A6"/>
    <mergeCell ref="B4:B6"/>
    <mergeCell ref="C4:D4"/>
    <mergeCell ref="E4:G4"/>
    <mergeCell ref="C5:C6"/>
    <mergeCell ref="D5:D6"/>
    <mergeCell ref="E5:E6"/>
    <mergeCell ref="F5:F6"/>
    <mergeCell ref="G5:G6"/>
    <mergeCell ref="A7:A13"/>
    <mergeCell ref="A14:A18"/>
    <mergeCell ref="A19:A22"/>
    <mergeCell ref="A26:A28"/>
    <mergeCell ref="A29:B29"/>
    <mergeCell ref="A30:B31"/>
    <mergeCell ref="C30:G31"/>
    <mergeCell ref="A32:B32"/>
    <mergeCell ref="C32:G32"/>
  </mergeCells>
  <phoneticPr fontId="2"/>
  <pageMargins left="0.23622047244094491" right="0.23622047244094491" top="0.35433070866141736" bottom="0.35433070866141736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市町村別（建制順）</vt:lpstr>
      <vt:lpstr>市町村別 (圏域)</vt:lpstr>
      <vt:lpstr>警察署別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cp:lastPrinted>2020-11-19T00:15:19Z</cp:lastPrinted>
  <dcterms:created xsi:type="dcterms:W3CDTF">2018-11-20T05:30:37Z</dcterms:created>
  <dcterms:modified xsi:type="dcterms:W3CDTF">2020-11-20T01:17:02Z</dcterms:modified>
</cp:coreProperties>
</file>